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69" firstSheet="40" activeTab="50"/>
  </bookViews>
  <sheets>
    <sheet name="Мира19" sheetId="1" r:id="rId1"/>
    <sheet name="Мира21" sheetId="2" r:id="rId2"/>
    <sheet name="Мира21а" sheetId="3" r:id="rId3"/>
    <sheet name="Мира23" sheetId="4" r:id="rId4"/>
    <sheet name="Мира23а" sheetId="5" r:id="rId5"/>
    <sheet name="Мира23б" sheetId="6" r:id="rId6"/>
    <sheet name="Мира25" sheetId="7" r:id="rId7"/>
    <sheet name="Мира25а" sheetId="8" r:id="rId8"/>
    <sheet name="Мира25б" sheetId="9" r:id="rId9"/>
    <sheet name="Мира25в" sheetId="10" r:id="rId10"/>
    <sheet name="Пионерская16а" sheetId="11" r:id="rId11"/>
    <sheet name="Пионерская18а" sheetId="12" r:id="rId12"/>
    <sheet name="Победы1к1" sheetId="21" r:id="rId13"/>
    <sheet name="Победы1к2" sheetId="22" r:id="rId14"/>
    <sheet name="Победы1к3" sheetId="23" r:id="rId15"/>
    <sheet name="Победы1к4" sheetId="24" r:id="rId16"/>
    <sheet name="Победы1к5" sheetId="25" r:id="rId17"/>
    <sheet name="Победы1к6" sheetId="26" r:id="rId18"/>
    <sheet name="Победы3к1" sheetId="27" r:id="rId19"/>
    <sheet name="Победы3к3" sheetId="28" r:id="rId20"/>
    <sheet name="Победы3к4" sheetId="29" r:id="rId21"/>
    <sheet name="Победы3к5" sheetId="30" r:id="rId22"/>
    <sheet name="Победы3к6" sheetId="31" r:id="rId23"/>
    <sheet name="Победы3к7" sheetId="32" r:id="rId24"/>
    <sheet name="Победы5к1" sheetId="33" r:id="rId25"/>
    <sheet name="Победы9к1" sheetId="34" r:id="rId26"/>
    <sheet name="Победы9к2" sheetId="35" r:id="rId27"/>
    <sheet name="Победы11к1" sheetId="13" r:id="rId28"/>
    <sheet name="Победы11к2" sheetId="14" r:id="rId29"/>
    <sheet name="Победы11к3" sheetId="15" r:id="rId30"/>
    <sheet name="Победы13к1" sheetId="16" r:id="rId31"/>
    <sheet name="Победы13к2" sheetId="17" r:id="rId32"/>
    <sheet name="Победы13к3" sheetId="18" r:id="rId33"/>
    <sheet name="Победы13к4" sheetId="19" r:id="rId34"/>
    <sheet name="Победы13к5" sheetId="20" r:id="rId35"/>
    <sheet name="Радио15" sheetId="36" r:id="rId36"/>
    <sheet name="Радио17" sheetId="37" r:id="rId37"/>
    <sheet name="Тевосяна10" sheetId="46" r:id="rId38"/>
    <sheet name="Тевосяна10а" sheetId="38" r:id="rId39"/>
    <sheet name="Тевосяна10б" sheetId="39" r:id="rId40"/>
    <sheet name="Тевосяна12а" sheetId="40" r:id="rId41"/>
    <sheet name="Тевосяна12б" sheetId="41" r:id="rId42"/>
    <sheet name="Тевосяна14" sheetId="42" r:id="rId43"/>
    <sheet name="Тевосяна14а" sheetId="43" r:id="rId44"/>
    <sheet name="Тевосяна16" sheetId="44" r:id="rId45"/>
    <sheet name="Фр.шоссе50" sheetId="45" r:id="rId46"/>
    <sheet name="2-я Поселковая" sheetId="48" state="hidden" r:id="rId47"/>
    <sheet name="Спортивная14" sheetId="49" state="hidden" r:id="rId48"/>
    <sheet name="Спорт14" sheetId="50" r:id="rId49"/>
    <sheet name="Ногинск5" sheetId="51" r:id="rId50"/>
    <sheet name="2-я Поселк22" sheetId="52" r:id="rId51"/>
  </sheets>
  <calcPr calcId="145621"/>
</workbook>
</file>

<file path=xl/calcChain.xml><?xml version="1.0" encoding="utf-8"?>
<calcChain xmlns="http://schemas.openxmlformats.org/spreadsheetml/2006/main">
  <c r="E33" i="52" l="1"/>
  <c r="E11" i="34" l="1"/>
  <c r="E11" i="33"/>
  <c r="E11" i="31"/>
  <c r="E11" i="30"/>
  <c r="E11" i="27"/>
  <c r="E11" i="16"/>
  <c r="E10" i="15"/>
  <c r="E11" i="14"/>
  <c r="E11" i="13"/>
  <c r="E19" i="26"/>
  <c r="E11" i="26"/>
  <c r="E11" i="25"/>
  <c r="E16" i="24"/>
  <c r="E11" i="23"/>
  <c r="E17" i="23"/>
  <c r="E16" i="23"/>
  <c r="E11" i="21"/>
  <c r="E11" i="12"/>
  <c r="E11" i="11"/>
  <c r="E11" i="9"/>
  <c r="E11" i="8"/>
  <c r="E11" i="7"/>
  <c r="E11" i="5"/>
  <c r="E11" i="4"/>
  <c r="E11" i="1"/>
  <c r="E33" i="51" l="1"/>
  <c r="E33" i="50"/>
  <c r="E35" i="15"/>
  <c r="E39" i="46"/>
  <c r="E35" i="7"/>
  <c r="H4" i="52"/>
  <c r="E4" i="52"/>
  <c r="E39" i="39"/>
  <c r="E33" i="9" l="1"/>
  <c r="E13" i="51" l="1"/>
  <c r="E13" i="50"/>
  <c r="E14" i="45"/>
  <c r="E14" i="44"/>
  <c r="E16" i="43"/>
  <c r="E16" i="42"/>
  <c r="E18" i="38"/>
  <c r="E19" i="46"/>
  <c r="E13" i="37"/>
  <c r="E15" i="36"/>
  <c r="E15" i="33"/>
  <c r="E13" i="32"/>
  <c r="E15" i="31"/>
  <c r="E20" i="28"/>
  <c r="E18" i="25"/>
  <c r="E15" i="24"/>
  <c r="E15" i="12"/>
  <c r="E14" i="11"/>
  <c r="E15" i="10"/>
  <c r="E13" i="9"/>
  <c r="E14" i="8"/>
  <c r="E15" i="7"/>
  <c r="E15" i="6"/>
  <c r="E16" i="5"/>
  <c r="E14" i="3"/>
  <c r="E15" i="1"/>
  <c r="E17" i="40" l="1"/>
  <c r="E16" i="40" s="1"/>
  <c r="E19" i="38"/>
  <c r="E17" i="29"/>
  <c r="E16" i="29" s="1"/>
  <c r="E20" i="20"/>
  <c r="E19" i="20" s="1"/>
  <c r="E16" i="21"/>
  <c r="E15" i="21" s="1"/>
  <c r="E16" i="12"/>
  <c r="E18" i="4"/>
  <c r="E17" i="4" s="1"/>
  <c r="E21" i="2"/>
  <c r="E20" i="2" s="1"/>
  <c r="E11" i="45" l="1"/>
  <c r="E11" i="44"/>
  <c r="E11" i="43"/>
  <c r="E11" i="42"/>
  <c r="E17" i="41"/>
  <c r="E16" i="41" s="1"/>
  <c r="E11" i="41"/>
  <c r="E11" i="40"/>
  <c r="E17" i="39"/>
  <c r="E16" i="39" s="1"/>
  <c r="E11" i="39"/>
  <c r="E11" i="38"/>
  <c r="E11" i="46"/>
  <c r="E11" i="36"/>
  <c r="E11" i="20"/>
  <c r="E10" i="20" s="1"/>
  <c r="E11" i="19"/>
  <c r="E10" i="19" s="1"/>
  <c r="E17" i="18"/>
  <c r="E16" i="18" s="1"/>
  <c r="E11" i="18"/>
  <c r="E10" i="18" s="1"/>
  <c r="E17" i="17"/>
  <c r="E16" i="17" s="1"/>
  <c r="E11" i="17"/>
  <c r="E11" i="15"/>
  <c r="E14" i="35"/>
  <c r="E13" i="35" s="1"/>
  <c r="E16" i="34"/>
  <c r="E15" i="34" s="1"/>
  <c r="E17" i="30"/>
  <c r="E16" i="30" s="1"/>
  <c r="E11" i="29"/>
  <c r="E18" i="27"/>
  <c r="E17" i="27" s="1"/>
  <c r="E18" i="26"/>
  <c r="E10" i="26"/>
  <c r="E11" i="24"/>
  <c r="E10" i="24" s="1"/>
  <c r="E16" i="22"/>
  <c r="E15" i="22" s="1"/>
  <c r="E11" i="22"/>
  <c r="E10" i="21"/>
  <c r="E11" i="10"/>
  <c r="E10" i="10" s="1"/>
  <c r="E11" i="6"/>
  <c r="E10" i="6" s="1"/>
  <c r="E11" i="3"/>
  <c r="E10" i="3" s="1"/>
  <c r="E11" i="2"/>
  <c r="E10" i="2" s="1"/>
  <c r="E10" i="1"/>
  <c r="E5" i="52" l="1"/>
  <c r="E3" i="52"/>
  <c r="E5" i="51"/>
  <c r="E4" i="51"/>
  <c r="E3" i="51"/>
  <c r="E3" i="50"/>
  <c r="E5" i="50"/>
  <c r="E4" i="50"/>
  <c r="E3" i="45"/>
  <c r="E5" i="45"/>
  <c r="E4" i="45"/>
  <c r="E3" i="44"/>
  <c r="E5" i="44"/>
  <c r="E4" i="44"/>
  <c r="E3" i="43"/>
  <c r="E5" i="43"/>
  <c r="E4" i="43"/>
  <c r="E3" i="42"/>
  <c r="E5" i="42"/>
  <c r="E4" i="42"/>
  <c r="E3" i="41"/>
  <c r="E5" i="41"/>
  <c r="E4" i="41"/>
  <c r="E3" i="40"/>
  <c r="E5" i="40"/>
  <c r="E4" i="40"/>
  <c r="E3" i="39"/>
  <c r="E5" i="39"/>
  <c r="E4" i="39"/>
  <c r="E3" i="38"/>
  <c r="E5" i="38"/>
  <c r="E4" i="38"/>
  <c r="E3" i="46"/>
  <c r="E5" i="46"/>
  <c r="E4" i="46"/>
  <c r="E3" i="37"/>
  <c r="E5" i="37"/>
  <c r="E4" i="37"/>
  <c r="E3" i="36"/>
  <c r="E5" i="36"/>
  <c r="E4" i="36"/>
  <c r="E3" i="20"/>
  <c r="E5" i="20"/>
  <c r="E4" i="20"/>
  <c r="E3" i="19"/>
  <c r="E5" i="19"/>
  <c r="E4" i="19"/>
  <c r="E3" i="18"/>
  <c r="E5" i="18"/>
  <c r="E4" i="18"/>
  <c r="E3" i="17"/>
  <c r="E5" i="17"/>
  <c r="E4" i="17"/>
  <c r="E3" i="16"/>
  <c r="E5" i="16"/>
  <c r="E4" i="16"/>
  <c r="E3" i="15"/>
  <c r="E5" i="15"/>
  <c r="E4" i="15"/>
  <c r="E3" i="14"/>
  <c r="E5" i="14"/>
  <c r="E4" i="14"/>
  <c r="E3" i="13"/>
  <c r="E5" i="13"/>
  <c r="E4" i="13"/>
  <c r="E3" i="35"/>
  <c r="E5" i="35"/>
  <c r="E4" i="35"/>
  <c r="E3" i="34"/>
  <c r="E5" i="34"/>
  <c r="E4" i="34"/>
  <c r="E3" i="33"/>
  <c r="E5" i="33"/>
  <c r="E4" i="33"/>
  <c r="E3" i="32"/>
  <c r="E5" i="32"/>
  <c r="E4" i="32"/>
  <c r="E3" i="31"/>
  <c r="E5" i="31" l="1"/>
  <c r="E4" i="31"/>
  <c r="E3" i="30"/>
  <c r="E5" i="30"/>
  <c r="E4" i="30"/>
  <c r="E3" i="29"/>
  <c r="E5" i="29"/>
  <c r="E4" i="29"/>
  <c r="E3" i="28"/>
  <c r="E5" i="28"/>
  <c r="E4" i="28"/>
  <c r="E3" i="27"/>
  <c r="E5" i="27"/>
  <c r="E4" i="27"/>
  <c r="E3" i="26"/>
  <c r="E5" i="26"/>
  <c r="E4" i="26"/>
  <c r="E5" i="25"/>
  <c r="E4" i="25"/>
  <c r="E3" i="25"/>
  <c r="E5" i="24"/>
  <c r="E4" i="24"/>
  <c r="E3" i="24"/>
  <c r="E3" i="23"/>
  <c r="E5" i="23"/>
  <c r="E4" i="23"/>
  <c r="E3" i="22"/>
  <c r="E4" i="22"/>
  <c r="E5" i="22"/>
  <c r="E3" i="21"/>
  <c r="E5" i="21"/>
  <c r="E4" i="21"/>
  <c r="E3" i="12"/>
  <c r="E5" i="12"/>
  <c r="E4" i="12"/>
  <c r="E3" i="11"/>
  <c r="E5" i="11"/>
  <c r="E4" i="11"/>
  <c r="E3" i="10"/>
  <c r="E5" i="10"/>
  <c r="E4" i="10"/>
  <c r="E3" i="9"/>
  <c r="E5" i="9"/>
  <c r="E4" i="9"/>
  <c r="E3" i="8"/>
  <c r="E5" i="8"/>
  <c r="E4" i="8"/>
  <c r="E3" i="7"/>
  <c r="E5" i="7"/>
  <c r="E4" i="7"/>
  <c r="E3" i="6"/>
  <c r="E5" i="6"/>
  <c r="E4" i="6"/>
  <c r="E3" i="5"/>
  <c r="E5" i="5"/>
  <c r="E4" i="5"/>
  <c r="E3" i="4"/>
  <c r="E5" i="4"/>
  <c r="E4" i="4"/>
  <c r="E3" i="3"/>
  <c r="E5" i="3"/>
  <c r="E4" i="3"/>
  <c r="E5" i="2"/>
  <c r="E3" i="2"/>
  <c r="E4" i="2"/>
  <c r="E4" i="1" l="1"/>
  <c r="E5" i="1"/>
  <c r="E3" i="1"/>
  <c r="E13" i="28" l="1"/>
  <c r="E15" i="28"/>
  <c r="E11" i="28" l="1"/>
  <c r="E18" i="37"/>
  <c r="E20" i="36"/>
  <c r="E25" i="20"/>
  <c r="E20" i="19"/>
  <c r="E23" i="17" l="1"/>
  <c r="E18" i="52"/>
  <c r="E18" i="51"/>
  <c r="E18" i="50"/>
  <c r="E19" i="45"/>
  <c r="E19" i="44"/>
  <c r="E21" i="43"/>
  <c r="E21" i="42"/>
  <c r="E22" i="41"/>
  <c r="E22" i="40"/>
  <c r="E24" i="39"/>
  <c r="E24" i="38"/>
  <c r="E24" i="46"/>
  <c r="E22" i="18"/>
  <c r="E24" i="52"/>
  <c r="E24" i="51"/>
  <c r="E24" i="50"/>
  <c r="E25" i="45"/>
  <c r="E25" i="44"/>
  <c r="E27" i="43"/>
  <c r="E27" i="42"/>
  <c r="E28" i="41"/>
  <c r="E28" i="40"/>
  <c r="E30" i="39"/>
  <c r="E30" i="38"/>
  <c r="E30" i="46"/>
  <c r="E24" i="37"/>
  <c r="E26" i="36"/>
  <c r="E25" i="35"/>
  <c r="E27" i="34"/>
  <c r="E26" i="33"/>
  <c r="E24" i="32"/>
  <c r="E26" i="31"/>
  <c r="E28" i="30"/>
  <c r="E28" i="29"/>
  <c r="E31" i="28"/>
  <c r="E29" i="27"/>
  <c r="E32" i="26"/>
  <c r="E29" i="25"/>
  <c r="E27" i="24"/>
  <c r="E28" i="23"/>
  <c r="E29" i="22"/>
  <c r="E29" i="21"/>
  <c r="E31" i="20"/>
  <c r="E26" i="19"/>
  <c r="E28" i="18"/>
  <c r="E29" i="17"/>
  <c r="E32" i="16"/>
  <c r="E26" i="15"/>
  <c r="E29" i="14"/>
  <c r="E26" i="13"/>
  <c r="E27" i="12"/>
  <c r="E25" i="11"/>
  <c r="E28" i="10"/>
  <c r="E24" i="9"/>
  <c r="E25" i="8"/>
  <c r="E26" i="7"/>
  <c r="E26" i="6"/>
  <c r="E27" i="5"/>
  <c r="E30" i="4"/>
  <c r="E25" i="3"/>
  <c r="E32" i="2"/>
  <c r="E26" i="1"/>
  <c r="E36" i="12" l="1"/>
  <c r="E34" i="11"/>
  <c r="E34" i="8"/>
  <c r="E36" i="5"/>
  <c r="E39" i="4"/>
  <c r="E41" i="2"/>
  <c r="E35" i="1"/>
  <c r="E35" i="51"/>
  <c r="E37" i="1" l="1"/>
  <c r="E35" i="32" l="1"/>
  <c r="E37" i="36" l="1"/>
  <c r="E38" i="34"/>
  <c r="E37" i="33" l="1"/>
  <c r="E35" i="52" l="1"/>
  <c r="E35" i="50"/>
  <c r="E38" i="42"/>
  <c r="E39" i="30"/>
  <c r="E40" i="27"/>
  <c r="E38" i="24"/>
  <c r="E39" i="23"/>
  <c r="E39" i="10"/>
  <c r="E36" i="8" l="1"/>
  <c r="E40" i="14"/>
  <c r="E40" i="21"/>
  <c r="E39" i="29"/>
  <c r="E36" i="44"/>
  <c r="E39" i="41"/>
  <c r="E41" i="39"/>
  <c r="E36" i="45"/>
  <c r="E37" i="6"/>
  <c r="E37" i="15"/>
  <c r="E40" i="17"/>
  <c r="E39" i="18"/>
  <c r="E40" i="25"/>
  <c r="E37" i="31"/>
  <c r="E40" i="22"/>
  <c r="E38" i="43"/>
  <c r="E38" i="5"/>
  <c r="E35" i="9"/>
  <c r="E37" i="13"/>
  <c r="E43" i="16"/>
  <c r="E42" i="28"/>
  <c r="E41" i="46" l="1"/>
  <c r="E42" i="20"/>
  <c r="E39" i="40"/>
  <c r="E36" i="35"/>
  <c r="E43" i="26"/>
  <c r="E35" i="37"/>
  <c r="E41" i="38" l="1"/>
  <c r="E36" i="3" l="1"/>
  <c r="E37" i="7" l="1"/>
  <c r="E37" i="19"/>
  <c r="E38" i="12"/>
  <c r="E41" i="4"/>
  <c r="E43" i="2" l="1"/>
  <c r="E30" i="48"/>
  <c r="E23" i="48"/>
  <c r="E17" i="48"/>
  <c r="E10" i="48"/>
  <c r="E36" i="49"/>
  <c r="E30" i="49"/>
  <c r="E23" i="49"/>
  <c r="E17" i="49"/>
  <c r="E36" i="11" l="1"/>
  <c r="E47" i="49"/>
  <c r="E46" i="48"/>
  <c r="E10" i="49"/>
</calcChain>
</file>

<file path=xl/comments1.xml><?xml version="1.0" encoding="utf-8"?>
<comments xmlns="http://schemas.openxmlformats.org/spreadsheetml/2006/main">
  <authors>
    <author>Автор</author>
  </authors>
  <commentLis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КИО = от. + сод. св. м/п</t>
        </r>
      </text>
    </comment>
  </commentList>
</comments>
</file>

<file path=xl/sharedStrings.xml><?xml version="1.0" encoding="utf-8"?>
<sst xmlns="http://schemas.openxmlformats.org/spreadsheetml/2006/main" count="1871" uniqueCount="224">
  <si>
    <t>Начислено</t>
  </si>
  <si>
    <t>Оплачено</t>
  </si>
  <si>
    <t>% сбора</t>
  </si>
  <si>
    <t>Содержание ж/ф</t>
  </si>
  <si>
    <t>Холодное водоснабжение ОДН</t>
  </si>
  <si>
    <t>Горячее водоснабжение ОДН</t>
  </si>
  <si>
    <t>Водоотведение ОДН</t>
  </si>
  <si>
    <t>Электроснабжение ОДН</t>
  </si>
  <si>
    <t>ИТОГО:</t>
  </si>
  <si>
    <t>№ п/п</t>
  </si>
  <si>
    <r>
      <t>Диспетчерское обслуживание (</t>
    </r>
    <r>
      <rPr>
        <i/>
        <sz val="10"/>
        <color theme="1"/>
        <rFont val="Times New Roman"/>
        <family val="1"/>
        <charset val="204"/>
      </rPr>
      <t>ООО</t>
    </r>
    <r>
      <rPr>
        <b/>
        <sz val="10"/>
        <color theme="1"/>
        <rFont val="Times New Roman"/>
        <family val="1"/>
        <charset val="204"/>
      </rPr>
      <t xml:space="preserve"> "</t>
    </r>
    <r>
      <rPr>
        <i/>
        <sz val="10"/>
        <color theme="1"/>
        <rFont val="Times New Roman"/>
        <family val="1"/>
        <charset val="204"/>
      </rPr>
      <t>ЕДС ЖКХ-Восток"</t>
    </r>
    <r>
      <rPr>
        <b/>
        <sz val="10"/>
        <color theme="1"/>
        <rFont val="Times New Roman"/>
        <family val="1"/>
        <charset val="204"/>
      </rPr>
      <t>)</t>
    </r>
  </si>
  <si>
    <r>
      <t>Паспортно-регистрационное обслуживание (</t>
    </r>
    <r>
      <rPr>
        <i/>
        <sz val="10"/>
        <color theme="1"/>
        <rFont val="Times New Roman"/>
        <family val="1"/>
        <charset val="204"/>
      </rPr>
      <t>ООО</t>
    </r>
    <r>
      <rPr>
        <b/>
        <sz val="10"/>
        <color theme="1"/>
        <rFont val="Times New Roman"/>
        <family val="1"/>
        <charset val="204"/>
      </rPr>
      <t xml:space="preserve"> "</t>
    </r>
    <r>
      <rPr>
        <i/>
        <sz val="10"/>
        <color theme="1"/>
        <rFont val="Times New Roman"/>
        <family val="1"/>
        <charset val="204"/>
      </rPr>
      <t>МФЦ"</t>
    </r>
    <r>
      <rPr>
        <b/>
        <sz val="10"/>
        <color theme="1"/>
        <rFont val="Times New Roman"/>
        <family val="1"/>
        <charset val="204"/>
      </rPr>
      <t>)</t>
    </r>
  </si>
  <si>
    <t xml:space="preserve">Аварийное обслуживание МКД </t>
  </si>
  <si>
    <t>Задолженность за ЖК услуги собственников и нанимателей на 01.01.2020Г.</t>
  </si>
  <si>
    <t xml:space="preserve">Задолженность за ЖК услуги собственников и нанимателей на 31.12.2020Г.                                                                          </t>
  </si>
  <si>
    <t>Наименование выполненных работ (оказанных услуг)</t>
  </si>
  <si>
    <t>Стоимость работы, услуги, за год. руб.</t>
  </si>
  <si>
    <r>
      <t>Содержание земельного участка МКД (</t>
    </r>
    <r>
      <rPr>
        <i/>
        <sz val="10"/>
        <color theme="1"/>
        <rFont val="Times New Roman"/>
        <family val="1"/>
        <charset val="204"/>
      </rPr>
      <t>подметание земельного участка,уборка мусора с газонов, очистка и покраска урн, уборка снега и наледи, посыпка песком, обрубка обрезка деревьев и кустарников, покос травы и пр.</t>
    </r>
    <r>
      <rPr>
        <b/>
        <i/>
        <sz val="10"/>
        <color theme="1"/>
        <rFont val="Times New Roman"/>
        <family val="1"/>
        <charset val="204"/>
      </rPr>
      <t>)</t>
    </r>
  </si>
  <si>
    <r>
      <t>Содержание мест общего пользования МКД (</t>
    </r>
    <r>
      <rPr>
        <i/>
        <sz val="10"/>
        <color theme="1"/>
        <rFont val="Times New Roman"/>
        <family val="1"/>
        <charset val="204"/>
      </rPr>
      <t>влажное подметание лестничных проемов и маршей, влажная уборка кабин лифтов при их наличии, устранение засоров мусоропроводов при их наличии, протирка пыли с подоконников и пр.)</t>
    </r>
  </si>
  <si>
    <r>
      <t>Содержание конструктивных элементов МКД</t>
    </r>
    <r>
      <rPr>
        <sz val="10"/>
        <color theme="1"/>
        <rFont val="Times New Roman"/>
        <family val="1"/>
        <charset val="204"/>
      </rPr>
      <t xml:space="preserve"> (фундамента, подвала, стен, перекрытий и покрытий, крыши, лестниц, фасада, внутренней отделки, полов, оконных и дверных заполнений и т.п.)</t>
    </r>
    <r>
      <rPr>
        <b/>
        <sz val="10"/>
        <color theme="1"/>
        <rFont val="Times New Roman"/>
        <family val="1"/>
        <charset val="204"/>
      </rPr>
      <t>, всего:</t>
    </r>
  </si>
  <si>
    <t>в том числе текущий ремонт:</t>
  </si>
  <si>
    <r>
      <t xml:space="preserve">Содержание систем инженернотехнического обеспечения и инженерного оборудования МКД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 xml:space="preserve"> холодного, горячего водоснабжения, водоотведения, системы теплоснабжения, электроснабжения, инженерного оборудования</t>
    </r>
    <r>
      <rPr>
        <sz val="10"/>
        <color theme="1"/>
        <rFont val="Times New Roman"/>
        <family val="1"/>
        <charset val="204"/>
      </rPr>
      <t>)</t>
    </r>
    <r>
      <rPr>
        <i/>
        <sz val="10"/>
        <color theme="1"/>
        <rFont val="Times New Roman"/>
        <family val="1"/>
        <charset val="204"/>
      </rPr>
      <t>,</t>
    </r>
    <r>
      <rPr>
        <b/>
        <sz val="10"/>
        <color theme="1"/>
        <rFont val="Times New Roman"/>
        <family val="1"/>
        <charset val="204"/>
      </rPr>
      <t>всего:</t>
    </r>
  </si>
  <si>
    <r>
      <t xml:space="preserve">Техобслуживание внутридомового газового оборудования  </t>
    </r>
    <r>
      <rPr>
        <sz val="10"/>
        <color theme="1"/>
        <rFont val="Times New Roman"/>
        <family val="1"/>
        <charset val="204"/>
      </rPr>
      <t>(ООО "ГИС")</t>
    </r>
  </si>
  <si>
    <r>
      <t>Обследование, ремонт и устранение завалов вентиляционных каналов и дымоходов</t>
    </r>
    <r>
      <rPr>
        <i/>
        <sz val="10"/>
        <color theme="1"/>
        <rFont val="Times New Roman"/>
        <family val="1"/>
        <charset val="204"/>
      </rPr>
      <t xml:space="preserve"> (ООО "ГИС")</t>
    </r>
  </si>
  <si>
    <t>Работы, выполняемые в целях надлежащего содержания лифтов, всего:</t>
  </si>
  <si>
    <t>в том числе:</t>
  </si>
  <si>
    <t>Техническое обслуживание (ООО "Электросталь Лифт")</t>
  </si>
  <si>
    <t>Освидетельствование лифтов (ООО "Колис")</t>
  </si>
  <si>
    <t>Обязательное стахование опасного объекта (лифты)</t>
  </si>
  <si>
    <t>Оценка лифтов</t>
  </si>
  <si>
    <t>Дератизация и дезинсекция помещений, входящих в состав общего имущества МКД, всего:</t>
  </si>
  <si>
    <t xml:space="preserve">Дератизационная обработка </t>
  </si>
  <si>
    <t xml:space="preserve">Дезинсекционная обработка </t>
  </si>
  <si>
    <r>
      <t xml:space="preserve">Услуги единого расчетно-кассового центра </t>
    </r>
    <r>
      <rPr>
        <i/>
        <sz val="10"/>
        <color theme="1"/>
        <rFont val="Times New Roman"/>
        <family val="1"/>
        <charset val="204"/>
      </rPr>
      <t>(ЕИРЦ)</t>
    </r>
  </si>
  <si>
    <t>Услуи и работы по управлению МКД</t>
  </si>
  <si>
    <r>
      <t xml:space="preserve">Коммунальные услуги на общедомовые нужды </t>
    </r>
    <r>
      <rPr>
        <i/>
        <sz val="10"/>
        <color theme="1"/>
        <rFont val="Times New Roman"/>
        <family val="1"/>
        <charset val="204"/>
      </rPr>
      <t>(холодное водоснабжение, горячее водоснабжение при наличии, водоотведение, электроснабжение)</t>
    </r>
    <r>
      <rPr>
        <sz val="10"/>
        <color theme="1"/>
        <rFont val="Times New Roman"/>
        <family val="1"/>
        <charset val="204"/>
      </rPr>
      <t xml:space="preserve">, </t>
    </r>
    <r>
      <rPr>
        <b/>
        <sz val="10"/>
        <color theme="1"/>
        <rFont val="Times New Roman"/>
        <family val="1"/>
        <charset val="204"/>
      </rPr>
      <t>всего</t>
    </r>
  </si>
  <si>
    <t xml:space="preserve">Всего выполнено работ, оказано услуг по содержанию общего имущества МКД </t>
  </si>
  <si>
    <t>Виды работ, услуг</t>
  </si>
  <si>
    <t>ОТЧЕТ ЗА 2020Г. ПО СОДЕРЖАНИЮ И РЕМОНТУ ОБЩЕГО ИМУЩЕСТВА МКД ПО АДРЕСУ: УЛ.СПОРТИВНАЯ,14</t>
  </si>
  <si>
    <t>ОТЧЕТ ЗА 2020Г. ПО СОДЕРЖАНИЮ И РЕМОНТУ ОБЩЕГО ИМУЩЕСТВА МКД ПО АДРЕСУ: УЛ.2-я Поселковая,22</t>
  </si>
  <si>
    <t>Прочие прямые расходы (налоги)</t>
  </si>
  <si>
    <t>Замена труб ХВС</t>
  </si>
  <si>
    <t>Изготовление и установка дерев.рам</t>
  </si>
  <si>
    <t>Налоги, сборы</t>
  </si>
  <si>
    <t>ОТЧЕТ ЗА 2022Г. ПО СОДЕРЖАНИЮ И РЕМОНТУ ОБЩЕГО ИМУЩЕСТВА МКД ПО АДРЕСУ: УЛ.МИРА19</t>
  </si>
  <si>
    <t>ОТЧЕТ ЗА 2022Г. ПО СОДЕРЖАНИЮ И РЕМОНТУ ОБЩЕГО ИМУЩЕСТВА МКД ПО АДРЕСУ: УЛ.МИРА 21</t>
  </si>
  <si>
    <t>ОТЧЕТ ЗА 2022Г. ПО СОДЕРЖАНИЮ И РЕМОНТУ ОБЩЕГО ИМУЩЕСТВА МКД ПО АДРЕСУ: УЛ.МИРА 21а</t>
  </si>
  <si>
    <t>ОТЧЕТ ЗА 2022Г. ПО СОДЕРЖАНИЮ И РЕМОНТУ ОБЩЕГО ИМУЩЕСТВА МКД ПО АДРЕСУ: УЛ.МИРА 23</t>
  </si>
  <si>
    <t>ОТЧЕТ ЗА 2022Г. ПО СОДЕРЖАНИЮ И РЕМОНТУ ОБЩЕГО ИМУЩЕСТВА МКД ПО АДРЕСУ: УЛ.МИРА 23а</t>
  </si>
  <si>
    <t>ОТЧЕТ ЗА 2022Г. ПО СОДЕРЖАНИЮ И РЕМОНТУ ОБЩЕГО ИМУЩЕСТВА МКД ПО АДРЕСУ: УЛ.МИРА 23б</t>
  </si>
  <si>
    <t>ОТЧЕТ ЗА 2022Г. ПО СОДЕРЖАНИЮ И РЕМОНТУ ОБЩЕГО ИМУЩЕСТВА МКД ПО АДРЕСУ: УЛ.МИРА 25</t>
  </si>
  <si>
    <t>ОТЧЕТ ЗА 2022Г. ПО СОДЕРЖАНИЮ И РЕМОНТУ ОБЩЕГО ИМУЩЕСТВА МКД ПО АДРЕСУ: УЛ.МИРА 25а</t>
  </si>
  <si>
    <t>ОТЧЕТ ЗА 2022Г. ПО СОДЕРЖАНИЮ И РЕМОНТУ ОБЩЕГО ИМУЩЕСТВА МКД ПО АДРЕСУ: УЛ.МИРА 25б</t>
  </si>
  <si>
    <t>ОТЧЕТ ЗА 2022Г. ПО СОДЕРЖАНИЮ И РЕМОНТУ ОБЩЕГО ИМУЩЕСТВА МКД ПО АДРЕСУ: УЛ.МИРА 25в</t>
  </si>
  <si>
    <t>ОТЧЕТ ЗА 2022Г. ПО СОДЕРЖАНИЮ И РЕМОНТУ ОБЩЕГО ИМУЩЕСТВА МКД ПО АДРЕСУ: УЛ.ПИОНЕРСКАЯ 16А</t>
  </si>
  <si>
    <t>ОТЧЕТ ЗА 2022Г. ПО СОДЕРЖАНИЮ И РЕМОНТУ ОБЩЕГО ИМУЩЕСТВА МКД ПО АДРЕСУ: УЛ.ПИОНЕРСКАЯ 18а</t>
  </si>
  <si>
    <t>ОТЧЕТ ЗА 2022Г. ПО СОДЕРЖАНИЮ И РЕМОНТУ ОБЩЕГО ИМУЩЕСТВА МКД ПО АДРЕСУ: УЛ.2-ая ПОСЕЛКОВАЯ,22</t>
  </si>
  <si>
    <t>ОТЧЕТ ЗА 2022Г. ПО СОДЕРЖАНИЮ И РЕМОНТУ ОБЩЕГО ИМУЩЕСТВА МКД ПО АДРЕСУ: УЛ.ПОБЕДЫ 1 К 6</t>
  </si>
  <si>
    <t>ОТЧЕТ ЗА 2022Г. ПО СОДЕРЖАНИЮ И РЕМОНТУ ОБЩЕГО ИМУЩЕСТВА МКД ПО АДРЕСУ: НОГИНСК-5</t>
  </si>
  <si>
    <t>ОТЧЕТ ЗА 2022Г. ПО СОДЕРЖАНИЮ И РЕМОНТУ ОБЩЕГО ИМУЩЕСТВА МКД ПО АДРЕСУ: УЛ.СПОРТИВНАЯ 14</t>
  </si>
  <si>
    <t>ОТЧЕТ ЗА 2022Г. ПО СОДЕРЖАНИЮ И РЕМОНТУ ОБЩЕГО ИМУЩЕСТВА МКД ПО АДРЕСУ: УЛ.ФРЯЗЕВСКОЕ ШОССЕ 50</t>
  </si>
  <si>
    <t>ОТЧЕТ ЗА 2022Г. ПО СОДЕРЖАНИЮ И РЕМОНТУ ОБЩЕГО ИМУЩЕСТВА МКД ПО АДРЕСУ: УЛ.ТЕВОСЯНА 16</t>
  </si>
  <si>
    <t>ОТЧЕТ ЗА 2022Г. ПО СОДЕРЖАНИЮ И РЕМОНТУ ОБЩЕГО ИМУЩЕСТВА МКД ПО АДРЕСУ: УЛ.ТЕВОСЯНА 14а</t>
  </si>
  <si>
    <t>ОТЧЕТ ЗА 2022Г. ПО СОДЕРЖАНИЮ И РЕМОНТУ ОБЩЕГО ИМУЩЕСТВА МКД ПО АДРЕСУ: УЛ.ТЕВОСЯНА 14</t>
  </si>
  <si>
    <t>ОТЧЕТ ЗА 2022Г. ПО СОДЕРЖАНИЮ И РЕМОНТУ ОБЩЕГО ИМУЩЕСТВА МКД ПО АДРЕСУ: УЛ.ТЕВОСЯНА 12б</t>
  </si>
  <si>
    <t>ОТЧЕТ ЗА 2022Г. ПО СОДЕРЖАНИЮ И РЕМОНТУ ОБЩЕГО ИМУЩЕСТВА МКД ПО АДРЕСУ: УЛ.ТЕВОСЯНА 12а</t>
  </si>
  <si>
    <t>ОТЧЕТ ЗА 2022Г. ПО СОДЕРЖАНИЮ И РЕМОНТУ ОБЩЕГО ИМУЩЕСТВА МКД ПО АДРЕСУ: УЛ.ТЕВОСЯНА 10б</t>
  </si>
  <si>
    <t>ОТЧЕТ ЗА 2022Г. ПО СОДЕРЖАНИЮ И РЕМОНТУ ОБЩЕГО ИМУЩЕСТВА МКД ПО АДРЕСУ: УЛ.ТЕВОСЯНА 10а</t>
  </si>
  <si>
    <t>ОТЧЕТ ЗА 2022Г. ПО СОДЕРЖАНИЮ И РЕМОНТУ ОБЩЕГО ИМУЩЕСТВА МКД ПО АДРЕСУ: УЛ.ТЕВОСЯНА 10</t>
  </si>
  <si>
    <t>ОТЧЕТ ЗА 2022Г. ПО СОДЕРЖАНИЮ И РЕМОНТУ ОБЩЕГО ИМУЩЕСТВА МКД ПО АДРЕСУ: УЛ.РАДИО 17</t>
  </si>
  <si>
    <t>ОТЧЕТ ЗА 2022Г. ПО СОДЕРЖАНИЮ И РЕМОНТУ ОБЩЕГО ИМУЩЕСТВА МКД ПО АДРЕСУ: УЛ.РАДИО 15</t>
  </si>
  <si>
    <t>ОТЧЕТ ЗА 2022Г. ПО СОДЕРЖАНИЮ И РЕМОНТУ ОБЩЕГО ИМУЩЕСТВА МКД ПО АДРЕСУ: УЛ.ПОБЕДЫ 9 К 2</t>
  </si>
  <si>
    <t>ОТЧЕТ ЗА 2022Г. ПО СОДЕРЖАНИЮ И РЕМОНТУ ОБЩЕГО ИМУЩЕСТВА МКД ПО АДРЕСУ: УЛ.ПОБЕДЫ 9 К 1</t>
  </si>
  <si>
    <t>ОТЧЕТ ЗА 2022Г. ПО СОДЕРЖАНИЮ И РЕМОНТУ ОБЩЕГО ИМУЩЕСТВА МКД ПО АДРЕСУ: УЛ.ПОБЕДЫ 5 К 1</t>
  </si>
  <si>
    <t>ОТЧЕТ ЗА 2022Г. ПО СОДЕРЖАНИЮ И РЕМОНТУ ОБЩЕГО ИМУЩЕСТВА МКД ПО АДРЕСУ: УЛ.ПОБЕДЫ 3 К 7</t>
  </si>
  <si>
    <t>ОТЧЕТ ЗА 2022Г. ПО СОДЕРЖАНИЮ И РЕМОНТУ ОБЩЕГО ИМУЩЕСТВА МКД ПО АДРЕСУ: УЛ.ПОБЕДЫ 3 К 6</t>
  </si>
  <si>
    <t>ОТЧЕТ ЗА 2022Г. ПО СОДЕРЖАНИЮ И РЕМОНТУ ОБЩЕГО ИМУЩЕСТВА МКД ПО АДРЕСУ: УЛ.ПОБЕДЫ 3 К 5</t>
  </si>
  <si>
    <t>ОТЧЕТ ЗА 2022Г. ПО СОДЕРЖАНИЮ И РЕМОНТУ ОБЩЕГО ИМУЩЕСТВА МКД ПО АДРЕСУ: УЛ.ПОБЕДЫ 3 К 4</t>
  </si>
  <si>
    <t>ОТЧЕТ ЗА 2022Г. ПО СОДЕРЖАНИЮ И РЕМОНТУ ОБЩЕГО ИМУЩЕСТВА МКД ПО АДРЕСУ: УЛ.ПОБЕДЫ 3 К 3</t>
  </si>
  <si>
    <t>ОТЧЕТ ЗА 2022Г. ПО СОДЕРЖАНИЮ И РЕМОНТУ ОБЩЕГО ИМУЩЕСТВА МКД ПО АДРЕСУ: УЛ.ПОБЕДЫ 3 К 1</t>
  </si>
  <si>
    <t>ОТЧЕТ ЗА 2022Г. ПО СОДЕРЖАНИЮ И РЕМОНТУ ОБЩЕГО ИМУЩЕСТВА МКД ПО АДРЕСУ: УЛ.ПОБЕДЫ 1 К 5</t>
  </si>
  <si>
    <t>ОТЧЕТ ЗА 2022Г. ПО СОДЕРЖАНИЮ И РЕМОНТУ ОБЩЕГО ИМУЩЕСТВА МКД ПО АДРЕСУ: УЛ.ПОБЕДЫ 1 К 4</t>
  </si>
  <si>
    <t>ОТЧЕТ ЗА 2022Г. ПО СОДЕРЖАНИЮ И РЕМОНТУ ОБЩЕГО ИМУЩЕСТВА МКД ПО АДРЕСУ: УЛ.ПОБЕДЫ 1 К 3</t>
  </si>
  <si>
    <t>ОТЧЕТ ЗА 2022Г. ПО СОДЕРЖАНИЮ И РЕМОНТУ ОБЩЕГО ИМУЩЕСТВА МКД ПО АДРЕСУ: УЛ.ПОБЕДЫ 1 К 2</t>
  </si>
  <si>
    <t>ОТЧЕТ ЗА 2022Г. ПО СОДЕРЖАНИЮ И РЕМОНТУ ОБЩЕГО ИМУЩЕСТВА МКД ПО АДРЕСУ: УЛ.ПОБЕДЫ 1 К 1</t>
  </si>
  <si>
    <t>ОТЧЕТ ЗА 2022Г. ПО СОДЕРЖАНИЮ И РЕМОНТУ ОБЩЕГО ИМУЩЕСТВА МКД ПО АДРЕСУ: УЛ.ПОБЕДЫ 13 К 5</t>
  </si>
  <si>
    <t>ОТЧЕТ ЗА 2022Г. ПО СОДЕРЖАНИЮ И РЕМОНТУ ОБЩЕГО ИМУЩЕСТВА МКД ПО АДРЕСУ: УЛ.ПОБЕДЫ 13 К 4</t>
  </si>
  <si>
    <t>ОТЧЕТ ЗА 2022Г. ПО СОДЕРЖАНИЮ И РЕМОНТУ ОБЩЕГО ИМУЩЕСТВА МКД ПО АДРЕСУ: УЛ.ПОБЕДЫ 13 К 3</t>
  </si>
  <si>
    <t>ОТЧЕТ ЗА 2022Г. ПО СОДЕРЖАНИЮ И РЕМОНТУ ОБЩЕГО ИМУЩЕСТВА МКД ПО АДРЕСУ: УЛ.ПОБЕДЫ 13 К 2</t>
  </si>
  <si>
    <t>ОТЧЕТ ЗА 2022Г. ПО СОДЕРЖАНИЮ И РЕМОНТУ ОБЩЕГО ИМУЩЕСТВА МКД ПО АДРЕСУ: УЛ.ПОБЕДЫ 13 К 1</t>
  </si>
  <si>
    <t>ОТЧЕТ ЗА 2022Г. ПО СОДЕРЖАНИЮ И РЕМОНТУ ОБЩЕГО ИМУЩЕСТВА МКД ПО АДРЕСУ: УЛ.ПОБЕДЫ 11 К 3</t>
  </si>
  <si>
    <t>ОТЧЕТ ЗА 2022Г. ПО СОДЕРЖАНИЮ И РЕМОНТУ ОБЩЕГО ИМУЩЕСТВА МКД ПО АДРЕСУ: УЛ.ПОБЕДЫ 11 К 2</t>
  </si>
  <si>
    <t>ОТЧЕТ ЗА 2022Г. ПО СОДЕРЖАНИЮ И РЕМОНТУ ОБЩЕГО ИМУЩЕСТВА МКД ПО АДРЕСУ: УЛ.ПОБЕДЫ 11 К 1</t>
  </si>
  <si>
    <t>Ремонт подъезда №2</t>
  </si>
  <si>
    <t>Изготовление и монтаж двери болерной</t>
  </si>
  <si>
    <t xml:space="preserve"> Демонт и монтаж натяжного потолка  кв.54</t>
  </si>
  <si>
    <t xml:space="preserve"> Демонт и монтаж натяжного потолка кв.№38</t>
  </si>
  <si>
    <t>Установка блоков ПВХ подъезд №3</t>
  </si>
  <si>
    <t>Установка блоков ПВХ подъезд №2</t>
  </si>
  <si>
    <t>Замена стояка ХВС и канализации кв.39,41,45,49,53 подъезд №3</t>
  </si>
  <si>
    <t>Заделка отверстий</t>
  </si>
  <si>
    <t>Роспись подъезда №3</t>
  </si>
  <si>
    <t>Ремонт подъезда №3</t>
  </si>
  <si>
    <t>Изготовление и монтаж подвальной двери подъезд №1</t>
  </si>
  <si>
    <t>Входная группа подъезда №3</t>
  </si>
  <si>
    <t>Демонт и монтаж натяжного потолка кв.№17</t>
  </si>
  <si>
    <t>Ремонт подъезда  №1</t>
  </si>
  <si>
    <t>Замена стояков ХВС кв.33,36,37,40,41,44,45,48</t>
  </si>
  <si>
    <t>Ремонт вентборовов кв.37,58,59</t>
  </si>
  <si>
    <t>Ремонт после аварии ХВС и отопления подъезд №3</t>
  </si>
  <si>
    <t>Ремонт кровли с фальшбалконами кв.72,73,74,75,76,77,78,79</t>
  </si>
  <si>
    <t>Демонтаж и монтаж натяжного потолка кв.№22</t>
  </si>
  <si>
    <t>Демонтаж и монтаж натяжного потолка кв.№39</t>
  </si>
  <si>
    <t xml:space="preserve"> Демонт и монтаж натяжного потолка кв.№40</t>
  </si>
  <si>
    <t>Вентборова и оголовки дымовых труб</t>
  </si>
  <si>
    <t>Ремонт подъезда №8</t>
  </si>
  <si>
    <t>Ремонт подъезда №9</t>
  </si>
  <si>
    <t>Ремонт подъезда №1</t>
  </si>
  <si>
    <t>Замена труб горячей воды</t>
  </si>
  <si>
    <t>Замена нижней разводки ГВС</t>
  </si>
  <si>
    <t>Ремонт подъезда №4</t>
  </si>
  <si>
    <t>Ремонт подъезда №6</t>
  </si>
  <si>
    <t>Ремонт боровов кв.17,18,19,33,34,35,48,50,53,64,93,94,95,96</t>
  </si>
  <si>
    <t xml:space="preserve"> Демонт и монтаж натяжного потолка кв. №19,48,50</t>
  </si>
  <si>
    <t>Ремонт подъезда подъезд №1</t>
  </si>
  <si>
    <t>Ремонт стенок крыльца подъезд №3</t>
  </si>
  <si>
    <t xml:space="preserve"> Демонт и монтаж натяжного потолка кв.№20</t>
  </si>
  <si>
    <t xml:space="preserve"> Демонт и монтаж натяжного потолка кв.№63</t>
  </si>
  <si>
    <t>Роспись подъезда №6</t>
  </si>
  <si>
    <t>Роспись подъезда №4</t>
  </si>
  <si>
    <t>Ремонт кровли  4 подъезд кв.141,142,143,144,кв.70 фальшбалконы кв.35,36,69,70</t>
  </si>
  <si>
    <t>Монтаж козырька  из профнастила подъезд №№1,2</t>
  </si>
  <si>
    <t>Роспись подъезда №1</t>
  </si>
  <si>
    <t xml:space="preserve">Изготовление и монтаж двери в подъезд №1   </t>
  </si>
  <si>
    <t xml:space="preserve"> Демонт и монтаж натяжного потолка кв.№67</t>
  </si>
  <si>
    <t xml:space="preserve"> Демонт и монтаж натяжного потолка кв.№39</t>
  </si>
  <si>
    <t>Ремонт боровов кв.15,16,17,18,,35,36,37,38,55,58,73,76</t>
  </si>
  <si>
    <t xml:space="preserve"> Демонт и монтаж натяжного потолка кв.№48</t>
  </si>
  <si>
    <t>Ремонт подъезда №5</t>
  </si>
  <si>
    <t>Восстанов эл.освещения в подвале</t>
  </si>
  <si>
    <t>Укладка проводов в кабель каналы</t>
  </si>
  <si>
    <t xml:space="preserve">Ремонт эл.освещения в подвале подъезд №3 </t>
  </si>
  <si>
    <t xml:space="preserve"> Демонт и монтаж натяжного потолка кв.№33</t>
  </si>
  <si>
    <t>Замена разводки отопления (обратка)</t>
  </si>
  <si>
    <t>Установка блоков ПВХ подъезд №1</t>
  </si>
  <si>
    <t xml:space="preserve"> Замена труб отопления</t>
  </si>
  <si>
    <t xml:space="preserve"> Демонт и монтаж натяжного потолка кв.№78</t>
  </si>
  <si>
    <t>Ремонт цоколя</t>
  </si>
  <si>
    <t>Ремонт отопления в подвале</t>
  </si>
  <si>
    <t>Ремонт приямков</t>
  </si>
  <si>
    <t>Замена стояка ХВС от кв71,64 до подвала</t>
  </si>
  <si>
    <t>Замена стояка канализац в кв.24,28 подвале</t>
  </si>
  <si>
    <t>Установка оконных блоков подъезд №4</t>
  </si>
  <si>
    <t>Ремонт подъезда №4 (дополн)</t>
  </si>
  <si>
    <t>Ремонт подъезда № 2</t>
  </si>
  <si>
    <t>Герметизация швов кв.№№39,73</t>
  </si>
  <si>
    <t>Установка оконных блоков подъезд №1</t>
  </si>
  <si>
    <t>Ремонт шиферной кровли</t>
  </si>
  <si>
    <t>Ремонт электроосвщения подъезды №№1,2,3</t>
  </si>
  <si>
    <t>Ремонт оконных проемов из стеклоблоков подъезд №1</t>
  </si>
  <si>
    <t>Установка окон ПВХ подъезд №4</t>
  </si>
  <si>
    <t>Демонтаж и монтаж натяжного потолка кв.№83</t>
  </si>
  <si>
    <t>Ремонт Входных групп подъезд №№2,3,4</t>
  </si>
  <si>
    <t>Изготовление и монтаж козырька</t>
  </si>
  <si>
    <t>Ремонт освещения в подвале</t>
  </si>
  <si>
    <t>Демонт и монтаж натяжного потолка кв.№125</t>
  </si>
  <si>
    <t>Ремонт шиферной кровли кв.№40</t>
  </si>
  <si>
    <t>Ремонт шиферной кровли  кв.№48</t>
  </si>
  <si>
    <t>Ремонт подъезда №2 (дополнительная)</t>
  </si>
  <si>
    <t>Ремонт подъезда  №4</t>
  </si>
  <si>
    <t>Ремонт боровов кв.17,18,19,20</t>
  </si>
  <si>
    <t>Утепление фасада  кв.№145</t>
  </si>
  <si>
    <t>Демонт и монтаж натяжного потолка кв.№77</t>
  </si>
  <si>
    <t xml:space="preserve">Теплоизоляция труб отопления </t>
  </si>
  <si>
    <t>Герметизация швов кв.№№13,85,177</t>
  </si>
  <si>
    <t>Демонт и монтаж натяжного потолка кв.№172</t>
  </si>
  <si>
    <t>Ремонт оголовков дымовых труб над 1,2 подъездом</t>
  </si>
  <si>
    <t>Ремонт системы ГВС подъезд №2</t>
  </si>
  <si>
    <t>Замена стояков ХВС и ГВС кв.195</t>
  </si>
  <si>
    <t>Ремонт подъезда</t>
  </si>
  <si>
    <t>Ремонт входной группы</t>
  </si>
  <si>
    <t>Утепление фасада кв.№62</t>
  </si>
  <si>
    <t>Замена ГВС от элеват узла подъезды №№1,2</t>
  </si>
  <si>
    <t xml:space="preserve">Демонтаж и монтаж натяжного потолка кв.№97 </t>
  </si>
  <si>
    <t>Ремонт Входных групп подъезды №№ 1-6</t>
  </si>
  <si>
    <t>Демонт и монтаж натяжного потолка кв.№28</t>
  </si>
  <si>
    <t>Утепление фасада кв.10,54,57,60</t>
  </si>
  <si>
    <t>Ремонт подъезда  №3</t>
  </si>
  <si>
    <t>Монтаж и изготовление двери приямка подъезд №2</t>
  </si>
  <si>
    <t xml:space="preserve"> Демонт и монтаж натяжного потолка к+кухкв №48</t>
  </si>
  <si>
    <t>Ремонт тамбуров 14 шт. подъезд №5</t>
  </si>
  <si>
    <t>Ремонт системы отопления кв.33,37 чердак</t>
  </si>
  <si>
    <t>Замена стояка кв84 лежака кв.83,84</t>
  </si>
  <si>
    <t xml:space="preserve"> Демонт и монтаж натяжного потолка к+кух кв.№38</t>
  </si>
  <si>
    <t>Ремонт системы ГВС стояк элеватор кв.№62,63</t>
  </si>
  <si>
    <t>Замена труб отпления п.1 и часть 2го нижняя разводка</t>
  </si>
  <si>
    <t>Замена стояков ГВС и ХВС кв.17,26,23</t>
  </si>
  <si>
    <t>Утепление фасада кв.№64</t>
  </si>
  <si>
    <t>Замена стояка канализации кв.№№1,5,9,13,17,21,25,29,33</t>
  </si>
  <si>
    <t>Герметизация швов кв.№№74,49,45,19</t>
  </si>
  <si>
    <t>Установка оконных блоков под. №1</t>
  </si>
  <si>
    <t>Теплоизоляция труб ГВС в подвале</t>
  </si>
  <si>
    <t>Ремонт мягкой кровли пол 4го,5,6,7под. и фальшбалконов кв35,36,141,142,143,144</t>
  </si>
  <si>
    <t>Ремонт герметизации межпанельных швов кв.15,19,23,27,31,35</t>
  </si>
  <si>
    <t>Ремонт герметизации межпанельных швов кв.113,117,136,140,144,95,96,100,148,152,156,199,209,213</t>
  </si>
  <si>
    <t>Ремонт герметизации межпанельных швов кв.148,145,12,57</t>
  </si>
  <si>
    <t>Ремонт герметизации межпанельных швов кв.9,51,96,106,24</t>
  </si>
  <si>
    <t>Ремонт герметизации межпанельных швов кв.33,38,149</t>
  </si>
  <si>
    <t>Ремонт герметизации межпанельных швов кв.11</t>
  </si>
  <si>
    <t>Ремонт швов кв.236,213,35, подъезд №4</t>
  </si>
  <si>
    <t>Ремонт швов кв.107</t>
  </si>
  <si>
    <t>Термошов наружной стены</t>
  </si>
  <si>
    <t>Стоимость работ, услуг за год, руб.</t>
  </si>
  <si>
    <t>Начислено за услуги (работы) по содержанию и текущему ремонту</t>
  </si>
  <si>
    <t>Оплачено собственниками и нанимателями жилых и нежилых помещений</t>
  </si>
  <si>
    <t xml:space="preserve">Задолженность собственников и нанимателей на 31.12.2022Г.             </t>
  </si>
  <si>
    <r>
      <t xml:space="preserve">Коммунальные услуги на общедомовые нужды </t>
    </r>
    <r>
      <rPr>
        <i/>
        <sz val="10"/>
        <color theme="1"/>
        <rFont val="Times New Roman"/>
        <family val="1"/>
        <charset val="204"/>
      </rPr>
      <t xml:space="preserve">(холодное водоснабжение, горячее водоснабжение при наличии, водоотведение, электроснабжение), </t>
    </r>
    <r>
      <rPr>
        <b/>
        <sz val="10"/>
        <color theme="1"/>
        <rFont val="Times New Roman"/>
        <family val="1"/>
        <charset val="204"/>
      </rPr>
      <t>обращение с ТКО, всего</t>
    </r>
  </si>
  <si>
    <r>
      <t xml:space="preserve">Коммунальные услуги на общедомовые нужды </t>
    </r>
    <r>
      <rPr>
        <i/>
        <sz val="10"/>
        <color theme="1"/>
        <rFont val="Times New Roman"/>
        <family val="1"/>
        <charset val="204"/>
      </rPr>
      <t>(холодное водоснабжение, горячее водоснабжение при наличии, водоотведение, электроснабжение),</t>
    </r>
    <r>
      <rPr>
        <b/>
        <sz val="10"/>
        <color theme="1"/>
        <rFont val="Times New Roman"/>
        <family val="1"/>
        <charset val="204"/>
      </rPr>
      <t>обращение с ТКО, всего</t>
    </r>
  </si>
  <si>
    <r>
      <t xml:space="preserve">Коммунальные услуги </t>
    </r>
    <r>
      <rPr>
        <i/>
        <sz val="10"/>
        <color theme="1"/>
        <rFont val="Times New Roman"/>
        <family val="1"/>
        <charset val="204"/>
      </rPr>
      <t>(отопление,холодное водоснабжение, горячее водоснабжение , водоотведение, электроснабжение, обращение с ТКО)</t>
    </r>
    <r>
      <rPr>
        <sz val="10"/>
        <color theme="1"/>
        <rFont val="Times New Roman"/>
        <family val="1"/>
        <charset val="204"/>
      </rPr>
      <t xml:space="preserve">, </t>
    </r>
    <r>
      <rPr>
        <b/>
        <sz val="10"/>
        <color theme="1"/>
        <rFont val="Times New Roman"/>
        <family val="1"/>
        <charset val="204"/>
      </rPr>
      <t>всего</t>
    </r>
  </si>
  <si>
    <r>
      <t xml:space="preserve">Коммунальные услуги </t>
    </r>
    <r>
      <rPr>
        <i/>
        <sz val="10"/>
        <color theme="1"/>
        <rFont val="Times New Roman"/>
        <family val="1"/>
        <charset val="204"/>
      </rPr>
      <t>(отопление,холодное водоснабжение, горячее водоснабжение, водоотведение, обращение с ТКО)</t>
    </r>
    <r>
      <rPr>
        <sz val="10"/>
        <color theme="1"/>
        <rFont val="Times New Roman"/>
        <family val="1"/>
        <charset val="204"/>
      </rPr>
      <t xml:space="preserve">, </t>
    </r>
    <r>
      <rPr>
        <b/>
        <sz val="10"/>
        <color theme="1"/>
        <rFont val="Times New Roman"/>
        <family val="1"/>
        <charset val="204"/>
      </rPr>
      <t>всего</t>
    </r>
  </si>
  <si>
    <t>Очистка кровли от наледи и снега</t>
  </si>
  <si>
    <t>Ремонт водосточных систем</t>
  </si>
  <si>
    <t>Ремонт герметизации межпанельных швов кв.64,68 ,103,35</t>
  </si>
  <si>
    <t xml:space="preserve">Очистка кровли от наледи и снега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</si>
</sst>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6" fillId="0" borderId="0" xfId="0" applyFont="1" applyAlignment="1">
      <alignment horizontal="center" vertical="top"/>
    </xf>
    <xf numFmtId="0" fontId="6" fillId="0" borderId="16" xfId="0" applyFont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" fontId="5" fillId="0" borderId="20" xfId="0" applyNumberFormat="1" applyFont="1" applyBorder="1" applyAlignment="1">
      <alignment vertical="center"/>
    </xf>
    <xf numFmtId="0" fontId="6" fillId="0" borderId="16" xfId="0" applyFont="1" applyBorder="1" applyAlignment="1">
      <alignment horizontal="center" vertical="top"/>
    </xf>
    <xf numFmtId="4" fontId="5" fillId="0" borderId="2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4" fontId="6" fillId="0" borderId="7" xfId="0" applyNumberFormat="1" applyFont="1" applyBorder="1"/>
    <xf numFmtId="2" fontId="5" fillId="0" borderId="33" xfId="0" applyNumberFormat="1" applyFont="1" applyBorder="1" applyAlignment="1">
      <alignment horizontal="left" vertical="center" wrapText="1"/>
    </xf>
    <xf numFmtId="2" fontId="5" fillId="0" borderId="34" xfId="0" applyNumberFormat="1" applyFont="1" applyBorder="1" applyAlignment="1">
      <alignment horizontal="left" vertical="center" wrapText="1"/>
    </xf>
    <xf numFmtId="4" fontId="6" fillId="0" borderId="14" xfId="0" applyNumberFormat="1" applyFont="1" applyBorder="1"/>
    <xf numFmtId="4" fontId="5" fillId="0" borderId="20" xfId="0" applyNumberFormat="1" applyFont="1" applyBorder="1"/>
    <xf numFmtId="4" fontId="5" fillId="0" borderId="7" xfId="0" applyNumberFormat="1" applyFont="1" applyBorder="1"/>
    <xf numFmtId="4" fontId="5" fillId="0" borderId="14" xfId="0" applyNumberFormat="1" applyFont="1" applyBorder="1"/>
    <xf numFmtId="4" fontId="5" fillId="0" borderId="4" xfId="0" applyNumberFormat="1" applyFont="1" applyBorder="1"/>
    <xf numFmtId="0" fontId="2" fillId="0" borderId="0" xfId="0" applyFont="1" applyAlignment="1">
      <alignment horizontal="center" vertical="top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top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6" xfId="0" applyNumberFormat="1" applyFont="1" applyBorder="1"/>
    <xf numFmtId="4" fontId="5" fillId="0" borderId="10" xfId="0" applyNumberFormat="1" applyFont="1" applyBorder="1" applyAlignment="1">
      <alignment horizontal="right" vertical="center" wrapText="1"/>
    </xf>
    <xf numFmtId="4" fontId="5" fillId="0" borderId="10" xfId="0" applyNumberFormat="1" applyFont="1" applyBorder="1"/>
    <xf numFmtId="4" fontId="5" fillId="0" borderId="11" xfId="0" applyNumberFormat="1" applyFont="1" applyBorder="1"/>
    <xf numFmtId="4" fontId="5" fillId="0" borderId="13" xfId="0" applyNumberFormat="1" applyFont="1" applyBorder="1" applyAlignment="1">
      <alignment horizontal="right" vertical="center" wrapText="1"/>
    </xf>
    <xf numFmtId="4" fontId="8" fillId="0" borderId="15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left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3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4" fontId="5" fillId="0" borderId="25" xfId="0" applyNumberFormat="1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25" xfId="0" applyNumberFormat="1" applyFont="1" applyBorder="1" applyAlignment="1">
      <alignment vertical="center"/>
    </xf>
    <xf numFmtId="0" fontId="6" fillId="0" borderId="31" xfId="0" applyFont="1" applyBorder="1" applyAlignment="1">
      <alignment horizontal="center" vertical="top"/>
    </xf>
    <xf numFmtId="4" fontId="5" fillId="0" borderId="41" xfId="0" applyNumberFormat="1" applyFont="1" applyBorder="1"/>
    <xf numFmtId="0" fontId="6" fillId="0" borderId="35" xfId="0" applyFont="1" applyBorder="1" applyAlignment="1">
      <alignment horizontal="center" vertical="top"/>
    </xf>
    <xf numFmtId="4" fontId="5" fillId="0" borderId="40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left" vertical="top" wrapText="1"/>
    </xf>
    <xf numFmtId="4" fontId="5" fillId="0" borderId="41" xfId="0" applyNumberFormat="1" applyFont="1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0" fontId="6" fillId="0" borderId="39" xfId="0" applyFont="1" applyBorder="1" applyAlignment="1">
      <alignment horizontal="center" vertical="top"/>
    </xf>
    <xf numFmtId="0" fontId="5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4" fontId="6" fillId="0" borderId="41" xfId="0" applyNumberFormat="1" applyFont="1" applyBorder="1"/>
    <xf numFmtId="4" fontId="0" fillId="0" borderId="0" xfId="0" applyNumberFormat="1"/>
    <xf numFmtId="0" fontId="6" fillId="0" borderId="3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center"/>
    </xf>
    <xf numFmtId="4" fontId="6" fillId="0" borderId="7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4" fontId="6" fillId="0" borderId="41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/>
    </xf>
    <xf numFmtId="4" fontId="6" fillId="0" borderId="41" xfId="0" applyNumberFormat="1" applyFont="1" applyBorder="1" applyAlignment="1">
      <alignment horizontal="right"/>
    </xf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4" fontId="6" fillId="0" borderId="7" xfId="0" applyNumberFormat="1" applyFont="1" applyBorder="1" applyAlignment="1">
      <alignment horizontal="right"/>
    </xf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5" fillId="0" borderId="48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4" fontId="5" fillId="0" borderId="49" xfId="0" applyNumberFormat="1" applyFont="1" applyBorder="1"/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31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0" fillId="0" borderId="0" xfId="0" applyFill="1"/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4" fontId="8" fillId="0" borderId="33" xfId="0" applyNumberFormat="1" applyFont="1" applyBorder="1" applyAlignment="1">
      <alignment vertical="center" wrapText="1"/>
    </xf>
    <xf numFmtId="0" fontId="3" fillId="0" borderId="50" xfId="0" applyFont="1" applyBorder="1" applyAlignment="1">
      <alignment horizontal="center" vertical="top"/>
    </xf>
    <xf numFmtId="4" fontId="3" fillId="0" borderId="50" xfId="0" applyNumberFormat="1" applyFont="1" applyBorder="1"/>
    <xf numFmtId="0" fontId="3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12" fillId="0" borderId="4" xfId="0" applyNumberFormat="1" applyFont="1" applyBorder="1"/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28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7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right" vertical="top" wrapText="1"/>
    </xf>
    <xf numFmtId="2" fontId="5" fillId="0" borderId="28" xfId="0" applyNumberFormat="1" applyFont="1" applyBorder="1" applyAlignment="1">
      <alignment horizontal="left" vertical="center" wrapText="1"/>
    </xf>
    <xf numFmtId="2" fontId="5" fillId="0" borderId="29" xfId="0" applyNumberFormat="1" applyFont="1" applyBorder="1" applyAlignment="1">
      <alignment horizontal="left" vertical="center" wrapText="1"/>
    </xf>
    <xf numFmtId="2" fontId="5" fillId="0" borderId="30" xfId="0" applyNumberFormat="1" applyFont="1" applyBorder="1" applyAlignment="1">
      <alignment horizontal="left" vertical="center" wrapText="1"/>
    </xf>
    <xf numFmtId="0" fontId="7" fillId="0" borderId="36" xfId="0" applyFont="1" applyBorder="1" applyAlignment="1">
      <alignment horizontal="right"/>
    </xf>
    <xf numFmtId="0" fontId="7" fillId="0" borderId="37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13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3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36" xfId="0" applyFont="1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7" fillId="0" borderId="23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36" xfId="0" applyFont="1" applyBorder="1" applyAlignment="1">
      <alignment horizontal="right" vertical="top" wrapText="1"/>
    </xf>
    <xf numFmtId="0" fontId="7" fillId="0" borderId="37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right" vertical="top" wrapText="1"/>
    </xf>
    <xf numFmtId="0" fontId="7" fillId="0" borderId="32" xfId="0" applyFont="1" applyBorder="1" applyAlignment="1">
      <alignment horizontal="right" vertical="top" wrapText="1"/>
    </xf>
    <xf numFmtId="0" fontId="7" fillId="0" borderId="33" xfId="0" applyFont="1" applyBorder="1" applyAlignment="1">
      <alignment horizontal="right" vertical="top" wrapText="1"/>
    </xf>
    <xf numFmtId="0" fontId="7" fillId="0" borderId="34" xfId="0" applyFont="1" applyBorder="1" applyAlignment="1">
      <alignment horizontal="righ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7" fillId="0" borderId="36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37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0" fontId="7" fillId="0" borderId="45" xfId="0" applyFont="1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7" fillId="0" borderId="26" xfId="0" applyFont="1" applyBorder="1" applyAlignment="1"/>
    <xf numFmtId="0" fontId="7" fillId="0" borderId="1" xfId="0" applyFont="1" applyBorder="1" applyAlignment="1"/>
    <xf numFmtId="0" fontId="7" fillId="0" borderId="27" xfId="0" applyFont="1" applyBorder="1" applyAlignment="1"/>
    <xf numFmtId="0" fontId="7" fillId="0" borderId="2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6" fillId="0" borderId="3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L15" sqref="L15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4" customWidth="1"/>
    <col min="7" max="7" width="14" hidden="1" customWidth="1"/>
    <col min="8" max="8" width="8.85546875" hidden="1" customWidth="1"/>
  </cols>
  <sheetData>
    <row r="1" spans="1:8" ht="35.450000000000003" customHeight="1" x14ac:dyDescent="0.25">
      <c r="A1" s="187" t="s">
        <v>44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814828.68</v>
      </c>
      <c r="G3">
        <v>752013.58000000007</v>
      </c>
      <c r="H3">
        <v>62815.1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:E5" si="0">SUM(G4:H4)</f>
        <v>782646.31</v>
      </c>
      <c r="G4">
        <v>712318.97000000009</v>
      </c>
      <c r="H4">
        <v>70327.34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 t="shared" si="0"/>
        <v>283039.98000000004</v>
      </c>
      <c r="G5">
        <v>272986.65000000002</v>
      </c>
      <c r="H5">
        <v>10053.33</v>
      </c>
    </row>
    <row r="6" spans="1:8" ht="15.75" thickBot="1" x14ac:dyDescent="0.3">
      <c r="A6" s="4"/>
      <c r="B6" s="6"/>
      <c r="C6" s="7"/>
      <c r="D6" s="6"/>
      <c r="E6" s="7"/>
    </row>
    <row r="7" spans="1:8" ht="31.9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9" customHeight="1" thickBot="1" x14ac:dyDescent="0.3">
      <c r="A8" s="5">
        <v>1</v>
      </c>
      <c r="B8" s="171" t="s">
        <v>17</v>
      </c>
      <c r="C8" s="172"/>
      <c r="D8" s="173"/>
      <c r="E8" s="10">
        <v>88958.59</v>
      </c>
    </row>
    <row r="9" spans="1:8" ht="41.45" customHeight="1" thickBot="1" x14ac:dyDescent="0.3">
      <c r="A9" s="5">
        <v>2</v>
      </c>
      <c r="B9" s="174" t="s">
        <v>18</v>
      </c>
      <c r="C9" s="175"/>
      <c r="D9" s="176"/>
      <c r="E9" s="8">
        <v>37593.839999999997</v>
      </c>
    </row>
    <row r="10" spans="1:8" ht="43.9" customHeight="1" x14ac:dyDescent="0.25">
      <c r="A10" s="26">
        <v>3</v>
      </c>
      <c r="B10" s="159" t="s">
        <v>19</v>
      </c>
      <c r="C10" s="160"/>
      <c r="D10" s="161"/>
      <c r="E10" s="46">
        <f>E11+47002.96</f>
        <v>483086.59</v>
      </c>
    </row>
    <row r="11" spans="1:8" x14ac:dyDescent="0.25">
      <c r="A11" s="27"/>
      <c r="B11" s="47" t="s">
        <v>20</v>
      </c>
      <c r="C11" s="48"/>
      <c r="D11" s="49"/>
      <c r="E11" s="50">
        <f>SUM(E12:E14)</f>
        <v>436083.63</v>
      </c>
    </row>
    <row r="12" spans="1:8" x14ac:dyDescent="0.25">
      <c r="A12" s="51"/>
      <c r="B12" s="148" t="s">
        <v>93</v>
      </c>
      <c r="C12" s="149"/>
      <c r="D12" s="150"/>
      <c r="E12" s="52">
        <v>391369.02</v>
      </c>
    </row>
    <row r="13" spans="1:8" x14ac:dyDescent="0.25">
      <c r="A13" s="51"/>
      <c r="B13" s="177" t="s">
        <v>95</v>
      </c>
      <c r="C13" s="178"/>
      <c r="D13" s="179"/>
      <c r="E13" s="53">
        <v>3243.16</v>
      </c>
    </row>
    <row r="14" spans="1:8" ht="15.75" thickBot="1" x14ac:dyDescent="0.3">
      <c r="A14" s="54"/>
      <c r="B14" s="184" t="s">
        <v>220</v>
      </c>
      <c r="C14" s="185"/>
      <c r="D14" s="186"/>
      <c r="E14" s="73">
        <v>41471.449999999997</v>
      </c>
    </row>
    <row r="15" spans="1:8" ht="40.15" customHeight="1" x14ac:dyDescent="0.25">
      <c r="A15" s="29">
        <v>4</v>
      </c>
      <c r="B15" s="159" t="s">
        <v>21</v>
      </c>
      <c r="C15" s="160"/>
      <c r="D15" s="161"/>
      <c r="E15" s="46">
        <f>133548.73+27570.91</f>
        <v>161119.64000000001</v>
      </c>
    </row>
    <row r="16" spans="1:8" x14ac:dyDescent="0.25">
      <c r="A16" s="27"/>
      <c r="B16" s="47" t="s">
        <v>20</v>
      </c>
      <c r="C16" s="48"/>
      <c r="D16" s="49"/>
      <c r="E16" s="50"/>
    </row>
    <row r="17" spans="1:5" ht="15.75" thickBot="1" x14ac:dyDescent="0.3">
      <c r="A17" s="56"/>
      <c r="B17" s="181"/>
      <c r="C17" s="182"/>
      <c r="D17" s="183"/>
      <c r="E17" s="19"/>
    </row>
    <row r="18" spans="1:5" ht="15.75" thickBot="1" x14ac:dyDescent="0.3">
      <c r="A18" s="5">
        <v>5</v>
      </c>
      <c r="B18" s="180" t="s">
        <v>22</v>
      </c>
      <c r="C18" s="180"/>
      <c r="D18" s="180"/>
      <c r="E18" s="17">
        <v>13060</v>
      </c>
    </row>
    <row r="19" spans="1:5" ht="27.6" customHeight="1" thickBot="1" x14ac:dyDescent="0.3">
      <c r="A19" s="28">
        <v>6</v>
      </c>
      <c r="B19" s="154" t="s">
        <v>23</v>
      </c>
      <c r="C19" s="155"/>
      <c r="D19" s="156"/>
      <c r="E19" s="57">
        <v>30240</v>
      </c>
    </row>
    <row r="20" spans="1:5" x14ac:dyDescent="0.25">
      <c r="A20" s="26">
        <v>7</v>
      </c>
      <c r="B20" s="163" t="s">
        <v>24</v>
      </c>
      <c r="C20" s="164"/>
      <c r="D20" s="165"/>
      <c r="E20" s="58">
        <v>0</v>
      </c>
    </row>
    <row r="21" spans="1:5" x14ac:dyDescent="0.25">
      <c r="A21" s="27"/>
      <c r="B21" s="59" t="s">
        <v>25</v>
      </c>
      <c r="C21" s="14"/>
      <c r="D21" s="15"/>
      <c r="E21" s="60"/>
    </row>
    <row r="22" spans="1:5" x14ac:dyDescent="0.25">
      <c r="A22" s="51"/>
      <c r="B22" s="157" t="s">
        <v>26</v>
      </c>
      <c r="C22" s="157"/>
      <c r="D22" s="157"/>
      <c r="E22" s="13">
        <v>0</v>
      </c>
    </row>
    <row r="23" spans="1:5" ht="14.45" customHeight="1" x14ac:dyDescent="0.25">
      <c r="A23" s="61"/>
      <c r="B23" s="157" t="s">
        <v>27</v>
      </c>
      <c r="C23" s="157"/>
      <c r="D23" s="157"/>
      <c r="E23" s="13">
        <v>0</v>
      </c>
    </row>
    <row r="24" spans="1:5" x14ac:dyDescent="0.25">
      <c r="A24" s="30"/>
      <c r="B24" s="166" t="s">
        <v>28</v>
      </c>
      <c r="C24" s="167"/>
      <c r="D24" s="168"/>
      <c r="E24" s="13">
        <v>0</v>
      </c>
    </row>
    <row r="25" spans="1:5" ht="15.75" thickBot="1" x14ac:dyDescent="0.3">
      <c r="A25" s="62"/>
      <c r="B25" s="158" t="s">
        <v>29</v>
      </c>
      <c r="C25" s="158"/>
      <c r="D25" s="158"/>
      <c r="E25" s="16">
        <v>0</v>
      </c>
    </row>
    <row r="26" spans="1:5" ht="27" customHeight="1" x14ac:dyDescent="0.25">
      <c r="A26" s="26">
        <v>8</v>
      </c>
      <c r="B26" s="159" t="s">
        <v>30</v>
      </c>
      <c r="C26" s="160"/>
      <c r="D26" s="161"/>
      <c r="E26" s="58">
        <f>SUM(E28:E29)</f>
        <v>2694</v>
      </c>
    </row>
    <row r="27" spans="1:5" x14ac:dyDescent="0.25">
      <c r="A27" s="27"/>
      <c r="B27" s="59" t="s">
        <v>25</v>
      </c>
      <c r="C27" s="11"/>
      <c r="D27" s="12"/>
      <c r="E27" s="60"/>
    </row>
    <row r="28" spans="1:5" ht="14.45" customHeight="1" x14ac:dyDescent="0.25">
      <c r="A28" s="27"/>
      <c r="B28" s="162" t="s">
        <v>31</v>
      </c>
      <c r="C28" s="162"/>
      <c r="D28" s="162"/>
      <c r="E28" s="13">
        <v>42</v>
      </c>
    </row>
    <row r="29" spans="1:5" ht="15.75" thickBot="1" x14ac:dyDescent="0.3">
      <c r="A29" s="28"/>
      <c r="B29" s="169" t="s">
        <v>32</v>
      </c>
      <c r="C29" s="169"/>
      <c r="D29" s="169"/>
      <c r="E29" s="16">
        <v>2652</v>
      </c>
    </row>
    <row r="30" spans="1:5" ht="15.75" thickBot="1" x14ac:dyDescent="0.3">
      <c r="A30" s="9">
        <v>9</v>
      </c>
      <c r="B30" s="151" t="s">
        <v>10</v>
      </c>
      <c r="C30" s="152"/>
      <c r="D30" s="153"/>
      <c r="E30" s="17">
        <v>17081.04</v>
      </c>
    </row>
    <row r="31" spans="1:5" ht="15.75" thickBot="1" x14ac:dyDescent="0.3">
      <c r="A31" s="9">
        <v>10</v>
      </c>
      <c r="B31" s="151" t="s">
        <v>11</v>
      </c>
      <c r="C31" s="152"/>
      <c r="D31" s="153"/>
      <c r="E31" s="17">
        <v>10197.6</v>
      </c>
    </row>
    <row r="32" spans="1:5" ht="15.75" thickBot="1" x14ac:dyDescent="0.3">
      <c r="A32" s="9">
        <v>11</v>
      </c>
      <c r="B32" s="151" t="s">
        <v>12</v>
      </c>
      <c r="C32" s="152"/>
      <c r="D32" s="153"/>
      <c r="E32" s="17">
        <v>50559.81</v>
      </c>
    </row>
    <row r="33" spans="1:6" ht="15.75" thickBot="1" x14ac:dyDescent="0.3">
      <c r="A33" s="9">
        <v>12</v>
      </c>
      <c r="B33" s="151" t="s">
        <v>33</v>
      </c>
      <c r="C33" s="152"/>
      <c r="D33" s="153"/>
      <c r="E33" s="17">
        <v>13176.12</v>
      </c>
    </row>
    <row r="34" spans="1:6" ht="15.75" thickBot="1" x14ac:dyDescent="0.3">
      <c r="A34" s="9">
        <v>13</v>
      </c>
      <c r="B34" s="151" t="s">
        <v>34</v>
      </c>
      <c r="C34" s="152"/>
      <c r="D34" s="153"/>
      <c r="E34" s="17">
        <v>48755.37</v>
      </c>
    </row>
    <row r="35" spans="1:6" ht="28.15" customHeight="1" thickBot="1" x14ac:dyDescent="0.3">
      <c r="A35" s="5">
        <v>14</v>
      </c>
      <c r="B35" s="145" t="s">
        <v>35</v>
      </c>
      <c r="C35" s="146"/>
      <c r="D35" s="147"/>
      <c r="E35" s="20">
        <f>9291.32+686.01+666.73</f>
        <v>10644.06</v>
      </c>
      <c r="F35" s="74"/>
    </row>
    <row r="36" spans="1:6" ht="15.75" thickBot="1" x14ac:dyDescent="0.3">
      <c r="A36" s="9">
        <v>15</v>
      </c>
      <c r="B36" s="104" t="s">
        <v>43</v>
      </c>
      <c r="C36" s="105"/>
      <c r="D36" s="105"/>
      <c r="E36" s="106">
        <v>8095.68</v>
      </c>
      <c r="F36" s="74"/>
    </row>
    <row r="37" spans="1:6" ht="15.75" thickBot="1" x14ac:dyDescent="0.3">
      <c r="A37" s="5">
        <v>16</v>
      </c>
      <c r="B37" s="63" t="s">
        <v>36</v>
      </c>
      <c r="C37" s="64"/>
      <c r="D37" s="64"/>
      <c r="E37" s="8">
        <f>SUM(E35+E34+E33+E32+E31+E30+E26+E20+E19+E18+E15+E10+E9+E8+E36)</f>
        <v>975262.34</v>
      </c>
    </row>
    <row r="41" spans="1:6" x14ac:dyDescent="0.25">
      <c r="B41" s="3"/>
    </row>
  </sheetData>
  <mergeCells count="30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4:D34"/>
    <mergeCell ref="B13:D13"/>
    <mergeCell ref="B18:D18"/>
    <mergeCell ref="B17:D17"/>
    <mergeCell ref="B14:D14"/>
    <mergeCell ref="B15:D15"/>
    <mergeCell ref="B35:D35"/>
    <mergeCell ref="B12:D12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  <mergeCell ref="B32:D3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workbookViewId="0">
      <selection activeCell="J9" sqref="J9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7109375" customWidth="1"/>
    <col min="7" max="7" width="11.85546875" hidden="1" customWidth="1"/>
    <col min="8" max="8" width="0" hidden="1" customWidth="1"/>
  </cols>
  <sheetData>
    <row r="1" spans="1:8" ht="34.9" customHeight="1" x14ac:dyDescent="0.25">
      <c r="A1" s="187" t="s">
        <v>53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2820853.57</v>
      </c>
      <c r="G3">
        <v>2807713.57</v>
      </c>
      <c r="H3">
        <v>13140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2719252.8899999997</v>
      </c>
      <c r="G4">
        <v>2706112.8899999997</v>
      </c>
      <c r="H4">
        <v>13140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728324.34000000032</v>
      </c>
      <c r="G5">
        <v>728324.34000000032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1.45" customHeight="1" thickBot="1" x14ac:dyDescent="0.3">
      <c r="A8" s="5">
        <v>1</v>
      </c>
      <c r="B8" s="171" t="s">
        <v>17</v>
      </c>
      <c r="C8" s="172"/>
      <c r="D8" s="173"/>
      <c r="E8" s="10">
        <v>285519.65999999997</v>
      </c>
    </row>
    <row r="9" spans="1:8" ht="41.45" customHeight="1" thickBot="1" x14ac:dyDescent="0.3">
      <c r="A9" s="5">
        <v>2</v>
      </c>
      <c r="B9" s="174" t="s">
        <v>18</v>
      </c>
      <c r="C9" s="175"/>
      <c r="D9" s="176"/>
      <c r="E9" s="8">
        <v>120787.59</v>
      </c>
    </row>
    <row r="10" spans="1:8" ht="41.45" customHeight="1" x14ac:dyDescent="0.25">
      <c r="A10" s="26">
        <v>3</v>
      </c>
      <c r="B10" s="159" t="s">
        <v>19</v>
      </c>
      <c r="C10" s="160"/>
      <c r="D10" s="161"/>
      <c r="E10" s="46">
        <f>E11+140351.78</f>
        <v>726690.3600000001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586338.58000000007</v>
      </c>
    </row>
    <row r="12" spans="1:8" s="24" customFormat="1" x14ac:dyDescent="0.25">
      <c r="A12" s="84"/>
      <c r="B12" s="148" t="s">
        <v>115</v>
      </c>
      <c r="C12" s="149"/>
      <c r="D12" s="150"/>
      <c r="E12" s="85">
        <v>286195.01</v>
      </c>
    </row>
    <row r="13" spans="1:8" x14ac:dyDescent="0.25">
      <c r="A13" s="51"/>
      <c r="B13" s="148" t="s">
        <v>116</v>
      </c>
      <c r="C13" s="192"/>
      <c r="D13" s="193"/>
      <c r="E13" s="52">
        <v>300143.57</v>
      </c>
    </row>
    <row r="14" spans="1:8" ht="15.75" thickBot="1" x14ac:dyDescent="0.3">
      <c r="A14" s="54"/>
      <c r="B14" s="200"/>
      <c r="C14" s="201"/>
      <c r="D14" s="202"/>
      <c r="E14" s="55"/>
    </row>
    <row r="15" spans="1:8" ht="41.45" customHeight="1" x14ac:dyDescent="0.25">
      <c r="A15" s="29">
        <v>4</v>
      </c>
      <c r="B15" s="159" t="s">
        <v>21</v>
      </c>
      <c r="C15" s="160"/>
      <c r="D15" s="161"/>
      <c r="E15" s="46">
        <f>417972.87+88584.47</f>
        <v>506557.33999999997</v>
      </c>
    </row>
    <row r="16" spans="1:8" x14ac:dyDescent="0.25">
      <c r="A16" s="27"/>
      <c r="B16" s="47" t="s">
        <v>20</v>
      </c>
      <c r="C16" s="48"/>
      <c r="D16" s="49"/>
      <c r="E16" s="50"/>
    </row>
    <row r="17" spans="1:5" x14ac:dyDescent="0.25">
      <c r="A17" s="51"/>
      <c r="B17" s="206"/>
      <c r="C17" s="207"/>
      <c r="D17" s="208"/>
      <c r="E17" s="52"/>
    </row>
    <row r="18" spans="1:5" x14ac:dyDescent="0.25">
      <c r="A18" s="51"/>
      <c r="B18" s="209"/>
      <c r="C18" s="210"/>
      <c r="D18" s="211"/>
      <c r="E18" s="53"/>
    </row>
    <row r="19" spans="1:5" ht="15.75" thickBot="1" x14ac:dyDescent="0.3">
      <c r="A19" s="56"/>
      <c r="B19" s="181"/>
      <c r="C19" s="182"/>
      <c r="D19" s="183"/>
      <c r="E19" s="19"/>
    </row>
    <row r="20" spans="1:5" ht="15.75" thickBot="1" x14ac:dyDescent="0.3">
      <c r="A20" s="5">
        <v>5</v>
      </c>
      <c r="B20" s="180" t="s">
        <v>22</v>
      </c>
      <c r="C20" s="180"/>
      <c r="D20" s="180"/>
      <c r="E20" s="17">
        <v>2840</v>
      </c>
    </row>
    <row r="21" spans="1:5" ht="27" customHeight="1" thickBot="1" x14ac:dyDescent="0.3">
      <c r="A21" s="28">
        <v>6</v>
      </c>
      <c r="B21" s="154" t="s">
        <v>23</v>
      </c>
      <c r="C21" s="155"/>
      <c r="D21" s="156"/>
      <c r="E21" s="57">
        <v>97200</v>
      </c>
    </row>
    <row r="22" spans="1:5" x14ac:dyDescent="0.25">
      <c r="A22" s="26">
        <v>7</v>
      </c>
      <c r="B22" s="163" t="s">
        <v>24</v>
      </c>
      <c r="C22" s="164"/>
      <c r="D22" s="165"/>
      <c r="E22" s="58">
        <v>0</v>
      </c>
    </row>
    <row r="23" spans="1:5" x14ac:dyDescent="0.25">
      <c r="A23" s="27"/>
      <c r="B23" s="59" t="s">
        <v>25</v>
      </c>
      <c r="C23" s="14"/>
      <c r="D23" s="15"/>
      <c r="E23" s="60"/>
    </row>
    <row r="24" spans="1:5" x14ac:dyDescent="0.25">
      <c r="A24" s="51"/>
      <c r="B24" s="157" t="s">
        <v>26</v>
      </c>
      <c r="C24" s="157"/>
      <c r="D24" s="157"/>
      <c r="E24" s="13">
        <v>0</v>
      </c>
    </row>
    <row r="25" spans="1:5" ht="14.45" customHeight="1" x14ac:dyDescent="0.25">
      <c r="A25" s="61"/>
      <c r="B25" s="157" t="s">
        <v>27</v>
      </c>
      <c r="C25" s="157"/>
      <c r="D25" s="157"/>
      <c r="E25" s="13">
        <v>0</v>
      </c>
    </row>
    <row r="26" spans="1:5" x14ac:dyDescent="0.25">
      <c r="A26" s="30"/>
      <c r="B26" s="166" t="s">
        <v>28</v>
      </c>
      <c r="C26" s="167"/>
      <c r="D26" s="168"/>
      <c r="E26" s="13">
        <v>0</v>
      </c>
    </row>
    <row r="27" spans="1:5" ht="14.45" customHeight="1" thickBot="1" x14ac:dyDescent="0.3">
      <c r="A27" s="62"/>
      <c r="B27" s="158" t="s">
        <v>29</v>
      </c>
      <c r="C27" s="158"/>
      <c r="D27" s="158"/>
      <c r="E27" s="16">
        <v>0</v>
      </c>
    </row>
    <row r="28" spans="1:5" ht="27" customHeight="1" x14ac:dyDescent="0.25">
      <c r="A28" s="26">
        <v>8</v>
      </c>
      <c r="B28" s="159" t="s">
        <v>30</v>
      </c>
      <c r="C28" s="160"/>
      <c r="D28" s="161"/>
      <c r="E28" s="58">
        <f>SUM(E30:E31)</f>
        <v>35079.599999999999</v>
      </c>
    </row>
    <row r="29" spans="1:5" ht="14.45" customHeight="1" x14ac:dyDescent="0.25">
      <c r="A29" s="27"/>
      <c r="B29" s="59" t="s">
        <v>25</v>
      </c>
      <c r="C29" s="11"/>
      <c r="D29" s="12"/>
      <c r="E29" s="60"/>
    </row>
    <row r="30" spans="1:5" x14ac:dyDescent="0.25">
      <c r="A30" s="27"/>
      <c r="B30" s="162" t="s">
        <v>31</v>
      </c>
      <c r="C30" s="162"/>
      <c r="D30" s="162"/>
      <c r="E30" s="13">
        <v>10959.6</v>
      </c>
    </row>
    <row r="31" spans="1:5" ht="15.75" thickBot="1" x14ac:dyDescent="0.3">
      <c r="A31" s="28"/>
      <c r="B31" s="169" t="s">
        <v>32</v>
      </c>
      <c r="C31" s="169"/>
      <c r="D31" s="169"/>
      <c r="E31" s="16">
        <v>24120</v>
      </c>
    </row>
    <row r="32" spans="1:5" ht="15.75" thickBot="1" x14ac:dyDescent="0.3">
      <c r="A32" s="9">
        <v>9</v>
      </c>
      <c r="B32" s="151" t="s">
        <v>10</v>
      </c>
      <c r="C32" s="152"/>
      <c r="D32" s="153"/>
      <c r="E32" s="17">
        <v>62834.16</v>
      </c>
    </row>
    <row r="33" spans="1:6" ht="15.75" thickBot="1" x14ac:dyDescent="0.3">
      <c r="A33" s="9">
        <v>10</v>
      </c>
      <c r="B33" s="151" t="s">
        <v>11</v>
      </c>
      <c r="C33" s="152"/>
      <c r="D33" s="153"/>
      <c r="E33" s="17">
        <v>32778</v>
      </c>
    </row>
    <row r="34" spans="1:6" ht="14.45" customHeight="1" thickBot="1" x14ac:dyDescent="0.3">
      <c r="A34" s="9">
        <v>11</v>
      </c>
      <c r="B34" s="151" t="s">
        <v>12</v>
      </c>
      <c r="C34" s="152"/>
      <c r="D34" s="153"/>
      <c r="E34" s="17">
        <v>162446.74</v>
      </c>
    </row>
    <row r="35" spans="1:6" ht="15.75" thickBot="1" x14ac:dyDescent="0.3">
      <c r="A35" s="9">
        <v>12</v>
      </c>
      <c r="B35" s="151" t="s">
        <v>33</v>
      </c>
      <c r="C35" s="152"/>
      <c r="D35" s="153"/>
      <c r="E35" s="17">
        <v>66857.570000000007</v>
      </c>
    </row>
    <row r="36" spans="1:6" ht="15.75" thickBot="1" x14ac:dyDescent="0.3">
      <c r="A36" s="9">
        <v>13</v>
      </c>
      <c r="B36" s="151" t="s">
        <v>34</v>
      </c>
      <c r="C36" s="152"/>
      <c r="D36" s="153"/>
      <c r="E36" s="17">
        <v>158483.09</v>
      </c>
    </row>
    <row r="37" spans="1:6" ht="28.9" customHeight="1" thickBot="1" x14ac:dyDescent="0.3">
      <c r="A37" s="5">
        <v>14</v>
      </c>
      <c r="B37" s="145" t="s">
        <v>35</v>
      </c>
      <c r="C37" s="146"/>
      <c r="D37" s="147"/>
      <c r="E37" s="20">
        <v>73849.59</v>
      </c>
      <c r="F37" s="74"/>
    </row>
    <row r="38" spans="1:6" ht="15.75" thickBot="1" x14ac:dyDescent="0.3">
      <c r="A38" s="9">
        <v>15</v>
      </c>
      <c r="B38" s="104" t="s">
        <v>43</v>
      </c>
      <c r="C38" s="105"/>
      <c r="D38" s="105"/>
      <c r="E38" s="106">
        <v>26315.62</v>
      </c>
      <c r="F38" s="74"/>
    </row>
    <row r="39" spans="1:6" ht="15.75" thickBot="1" x14ac:dyDescent="0.3">
      <c r="A39" s="5">
        <v>16</v>
      </c>
      <c r="B39" s="63" t="s">
        <v>36</v>
      </c>
      <c r="C39" s="64"/>
      <c r="D39" s="64"/>
      <c r="E39" s="8">
        <f>SUM(E37+E36+E35+E34+E33+E32+E28+E22+E21+E20+E15+E10+E9+E8+E38)</f>
        <v>2358239.3200000003</v>
      </c>
    </row>
  </sheetData>
  <mergeCells count="32">
    <mergeCell ref="B27:D27"/>
    <mergeCell ref="B28:D28"/>
    <mergeCell ref="B31:D31"/>
    <mergeCell ref="B32:D32"/>
    <mergeCell ref="B34:D34"/>
    <mergeCell ref="B20:D20"/>
    <mergeCell ref="B21:D21"/>
    <mergeCell ref="B22:D22"/>
    <mergeCell ref="B24:D24"/>
    <mergeCell ref="B26:D26"/>
    <mergeCell ref="B25:D25"/>
    <mergeCell ref="A1:E1"/>
    <mergeCell ref="A2:D2"/>
    <mergeCell ref="B3:D3"/>
    <mergeCell ref="B4:D4"/>
    <mergeCell ref="B5:D5"/>
    <mergeCell ref="B36:D36"/>
    <mergeCell ref="B37:D37"/>
    <mergeCell ref="B7:D7"/>
    <mergeCell ref="B10:D10"/>
    <mergeCell ref="B14:D14"/>
    <mergeCell ref="B15:D15"/>
    <mergeCell ref="B19:D19"/>
    <mergeCell ref="B17:D17"/>
    <mergeCell ref="B18:D18"/>
    <mergeCell ref="B8:D8"/>
    <mergeCell ref="B9:D9"/>
    <mergeCell ref="B12:D12"/>
    <mergeCell ref="B13:D13"/>
    <mergeCell ref="B30:D30"/>
    <mergeCell ref="B33:D33"/>
    <mergeCell ref="B35:D3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4" workbookViewId="0">
      <selection activeCell="J10" sqref="J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1.7109375" style="3" customWidth="1"/>
    <col min="4" max="4" width="17.5703125" customWidth="1"/>
    <col min="5" max="5" width="15.85546875" customWidth="1"/>
    <col min="6" max="6" width="11.7109375" customWidth="1"/>
    <col min="7" max="7" width="12.28515625" hidden="1" customWidth="1"/>
    <col min="8" max="8" width="0" hidden="1" customWidth="1"/>
  </cols>
  <sheetData>
    <row r="1" spans="1:8" ht="34.9" customHeight="1" x14ac:dyDescent="0.25">
      <c r="A1" s="187" t="s">
        <v>54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1163124.32</v>
      </c>
      <c r="G3">
        <v>1147404.32</v>
      </c>
      <c r="H3">
        <v>15720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1085247.4800000002</v>
      </c>
      <c r="G4">
        <v>1069527.4800000002</v>
      </c>
      <c r="H4">
        <v>15720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438252.61999999988</v>
      </c>
      <c r="G5">
        <v>437937.61999999988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45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9" customHeight="1" thickBot="1" x14ac:dyDescent="0.3">
      <c r="A8" s="5">
        <v>1</v>
      </c>
      <c r="B8" s="171" t="s">
        <v>17</v>
      </c>
      <c r="C8" s="172"/>
      <c r="D8" s="173"/>
      <c r="E8" s="10">
        <v>120210.97</v>
      </c>
    </row>
    <row r="9" spans="1:8" ht="42" customHeight="1" thickBot="1" x14ac:dyDescent="0.3">
      <c r="A9" s="5">
        <v>2</v>
      </c>
      <c r="B9" s="174" t="s">
        <v>18</v>
      </c>
      <c r="C9" s="175"/>
      <c r="D9" s="176"/>
      <c r="E9" s="8">
        <v>50821.279999999999</v>
      </c>
    </row>
    <row r="10" spans="1:8" ht="40.15" customHeight="1" x14ac:dyDescent="0.25">
      <c r="A10" s="26">
        <v>3</v>
      </c>
      <c r="B10" s="159" t="s">
        <v>19</v>
      </c>
      <c r="C10" s="160"/>
      <c r="D10" s="161"/>
      <c r="E10" s="46">
        <v>92966.68</v>
      </c>
    </row>
    <row r="11" spans="1:8" x14ac:dyDescent="0.25">
      <c r="A11" s="27"/>
      <c r="B11" s="47" t="s">
        <v>20</v>
      </c>
      <c r="C11" s="48"/>
      <c r="D11" s="49"/>
      <c r="E11" s="50">
        <f>E12</f>
        <v>33913.769999999997</v>
      </c>
    </row>
    <row r="12" spans="1:8" x14ac:dyDescent="0.25">
      <c r="A12" s="51"/>
      <c r="B12" s="148" t="s">
        <v>220</v>
      </c>
      <c r="C12" s="149"/>
      <c r="D12" s="150"/>
      <c r="E12" s="52">
        <v>33913.769999999997</v>
      </c>
    </row>
    <row r="13" spans="1:8" ht="15.75" thickBot="1" x14ac:dyDescent="0.3">
      <c r="A13" s="54"/>
      <c r="B13" s="184"/>
      <c r="C13" s="185"/>
      <c r="D13" s="186"/>
      <c r="E13" s="55"/>
    </row>
    <row r="14" spans="1:8" ht="42" customHeight="1" x14ac:dyDescent="0.25">
      <c r="A14" s="29">
        <v>4</v>
      </c>
      <c r="B14" s="159" t="s">
        <v>21</v>
      </c>
      <c r="C14" s="160"/>
      <c r="D14" s="161"/>
      <c r="E14" s="46">
        <f>175761.85+37271.84</f>
        <v>213033.69</v>
      </c>
    </row>
    <row r="15" spans="1:8" x14ac:dyDescent="0.25">
      <c r="A15" s="27"/>
      <c r="B15" s="47" t="s">
        <v>20</v>
      </c>
      <c r="C15" s="48"/>
      <c r="D15" s="49"/>
      <c r="E15" s="50"/>
    </row>
    <row r="16" spans="1:8" ht="15.75" thickBot="1" x14ac:dyDescent="0.3">
      <c r="A16" s="56"/>
      <c r="B16" s="181"/>
      <c r="C16" s="182"/>
      <c r="D16" s="183"/>
      <c r="E16" s="19"/>
    </row>
    <row r="17" spans="1:5" ht="15.75" thickBot="1" x14ac:dyDescent="0.3">
      <c r="A17" s="5">
        <v>5</v>
      </c>
      <c r="B17" s="180" t="s">
        <v>22</v>
      </c>
      <c r="C17" s="180"/>
      <c r="D17" s="180"/>
      <c r="E17" s="17">
        <v>5550</v>
      </c>
    </row>
    <row r="18" spans="1:5" ht="27" customHeight="1" thickBot="1" x14ac:dyDescent="0.3">
      <c r="A18" s="28">
        <v>6</v>
      </c>
      <c r="B18" s="154" t="s">
        <v>23</v>
      </c>
      <c r="C18" s="155"/>
      <c r="D18" s="156"/>
      <c r="E18" s="57">
        <v>43200</v>
      </c>
    </row>
    <row r="19" spans="1:5" x14ac:dyDescent="0.25">
      <c r="A19" s="26">
        <v>7</v>
      </c>
      <c r="B19" s="163" t="s">
        <v>24</v>
      </c>
      <c r="C19" s="164"/>
      <c r="D19" s="165"/>
      <c r="E19" s="58">
        <v>0</v>
      </c>
    </row>
    <row r="20" spans="1:5" ht="14.45" customHeight="1" x14ac:dyDescent="0.25">
      <c r="A20" s="27"/>
      <c r="B20" s="59" t="s">
        <v>25</v>
      </c>
      <c r="C20" s="14"/>
      <c r="D20" s="15"/>
      <c r="E20" s="60"/>
    </row>
    <row r="21" spans="1:5" x14ac:dyDescent="0.25">
      <c r="A21" s="51"/>
      <c r="B21" s="157" t="s">
        <v>26</v>
      </c>
      <c r="C21" s="157"/>
      <c r="D21" s="157"/>
      <c r="E21" s="13">
        <v>0</v>
      </c>
    </row>
    <row r="22" spans="1:5" ht="14.45" customHeight="1" x14ac:dyDescent="0.25">
      <c r="A22" s="61"/>
      <c r="B22" s="157" t="s">
        <v>27</v>
      </c>
      <c r="C22" s="157"/>
      <c r="D22" s="157"/>
      <c r="E22" s="13">
        <v>0</v>
      </c>
    </row>
    <row r="23" spans="1:5" x14ac:dyDescent="0.25">
      <c r="A23" s="30"/>
      <c r="B23" s="166" t="s">
        <v>28</v>
      </c>
      <c r="C23" s="167"/>
      <c r="D23" s="168"/>
      <c r="E23" s="13">
        <v>0</v>
      </c>
    </row>
    <row r="24" spans="1:5" ht="15.75" thickBot="1" x14ac:dyDescent="0.3">
      <c r="A24" s="62"/>
      <c r="B24" s="158" t="s">
        <v>29</v>
      </c>
      <c r="C24" s="158"/>
      <c r="D24" s="158"/>
      <c r="E24" s="16">
        <v>0</v>
      </c>
    </row>
    <row r="25" spans="1:5" ht="27" customHeight="1" x14ac:dyDescent="0.25">
      <c r="A25" s="26">
        <v>8</v>
      </c>
      <c r="B25" s="159" t="s">
        <v>30</v>
      </c>
      <c r="C25" s="160"/>
      <c r="D25" s="161"/>
      <c r="E25" s="58">
        <f>SUM(E27:E28)</f>
        <v>44041.8</v>
      </c>
    </row>
    <row r="26" spans="1:5" x14ac:dyDescent="0.25">
      <c r="A26" s="27"/>
      <c r="B26" s="59" t="s">
        <v>25</v>
      </c>
      <c r="C26" s="11"/>
      <c r="D26" s="12"/>
      <c r="E26" s="60"/>
    </row>
    <row r="27" spans="1:5" ht="14.45" customHeight="1" x14ac:dyDescent="0.25">
      <c r="A27" s="27"/>
      <c r="B27" s="162" t="s">
        <v>31</v>
      </c>
      <c r="C27" s="162"/>
      <c r="D27" s="162"/>
      <c r="E27" s="13">
        <v>4231.8</v>
      </c>
    </row>
    <row r="28" spans="1:5" ht="15.75" thickBot="1" x14ac:dyDescent="0.3">
      <c r="A28" s="28"/>
      <c r="B28" s="169" t="s">
        <v>32</v>
      </c>
      <c r="C28" s="169"/>
      <c r="D28" s="169"/>
      <c r="E28" s="16">
        <v>39810</v>
      </c>
    </row>
    <row r="29" spans="1:5" ht="15.75" thickBot="1" x14ac:dyDescent="0.3">
      <c r="A29" s="9">
        <v>9</v>
      </c>
      <c r="B29" s="151" t="s">
        <v>10</v>
      </c>
      <c r="C29" s="152"/>
      <c r="D29" s="153"/>
      <c r="E29" s="17">
        <v>26460.720000000001</v>
      </c>
    </row>
    <row r="30" spans="1:5" ht="15.75" thickBot="1" x14ac:dyDescent="0.3">
      <c r="A30" s="9">
        <v>10</v>
      </c>
      <c r="B30" s="151" t="s">
        <v>11</v>
      </c>
      <c r="C30" s="152"/>
      <c r="D30" s="153"/>
      <c r="E30" s="17">
        <v>10561.8</v>
      </c>
    </row>
    <row r="31" spans="1:5" ht="15.75" thickBot="1" x14ac:dyDescent="0.3">
      <c r="A31" s="9">
        <v>11</v>
      </c>
      <c r="B31" s="151" t="s">
        <v>12</v>
      </c>
      <c r="C31" s="152"/>
      <c r="D31" s="153"/>
      <c r="E31" s="17">
        <v>68349.37</v>
      </c>
    </row>
    <row r="32" spans="1:5" ht="15.75" thickBot="1" x14ac:dyDescent="0.3">
      <c r="A32" s="9">
        <v>12</v>
      </c>
      <c r="B32" s="151" t="s">
        <v>33</v>
      </c>
      <c r="C32" s="152"/>
      <c r="D32" s="153"/>
      <c r="E32" s="17">
        <v>19783.580000000002</v>
      </c>
    </row>
    <row r="33" spans="1:6" ht="15.75" thickBot="1" x14ac:dyDescent="0.3">
      <c r="A33" s="9">
        <v>13</v>
      </c>
      <c r="B33" s="151" t="s">
        <v>34</v>
      </c>
      <c r="C33" s="152"/>
      <c r="D33" s="153"/>
      <c r="E33" s="17">
        <v>66740.460000000006</v>
      </c>
    </row>
    <row r="34" spans="1:6" ht="27" customHeight="1" thickBot="1" x14ac:dyDescent="0.3">
      <c r="A34" s="5">
        <v>14</v>
      </c>
      <c r="B34" s="145" t="s">
        <v>35</v>
      </c>
      <c r="C34" s="146"/>
      <c r="D34" s="147"/>
      <c r="E34" s="20">
        <f>15729.4+97.5+654.13</f>
        <v>16481.03</v>
      </c>
    </row>
    <row r="35" spans="1:6" ht="15.75" thickBot="1" x14ac:dyDescent="0.3">
      <c r="A35" s="9">
        <v>15</v>
      </c>
      <c r="B35" s="104" t="s">
        <v>43</v>
      </c>
      <c r="C35" s="105"/>
      <c r="D35" s="105"/>
      <c r="E35" s="106">
        <v>11082.05</v>
      </c>
      <c r="F35" s="74"/>
    </row>
    <row r="36" spans="1:6" ht="15.75" thickBot="1" x14ac:dyDescent="0.3">
      <c r="A36" s="5">
        <v>16</v>
      </c>
      <c r="B36" s="63" t="s">
        <v>36</v>
      </c>
      <c r="C36" s="64"/>
      <c r="D36" s="64"/>
      <c r="E36" s="8">
        <f>SUM(E34+E33+E32+E31+E30+E29+E25+E19+E18+E17+E14+E10+E9+E8+E35)</f>
        <v>789283.43</v>
      </c>
    </row>
  </sheetData>
  <mergeCells count="29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3:D33"/>
    <mergeCell ref="B31:D31"/>
    <mergeCell ref="B17:D17"/>
    <mergeCell ref="B16:D16"/>
    <mergeCell ref="B13:D13"/>
    <mergeCell ref="B14:D14"/>
    <mergeCell ref="B34:D34"/>
    <mergeCell ref="B12:D12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7" zoomScaleNormal="100" workbookViewId="0">
      <selection activeCell="K12" sqref="K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28515625" customWidth="1"/>
    <col min="7" max="7" width="11.5703125" hidden="1" customWidth="1"/>
    <col min="8" max="8" width="0" hidden="1" customWidth="1"/>
  </cols>
  <sheetData>
    <row r="1" spans="1:8" ht="33" customHeight="1" x14ac:dyDescent="0.25">
      <c r="A1" s="187" t="s">
        <v>55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1158375.6000000001</v>
      </c>
      <c r="G3">
        <v>1146447.6000000001</v>
      </c>
      <c r="H3">
        <v>11928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1122201.74</v>
      </c>
      <c r="G4">
        <v>1110273.74</v>
      </c>
      <c r="H4">
        <v>11928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311424.83000000007</v>
      </c>
      <c r="G5">
        <v>311109.83000000007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15" customHeight="1" thickBot="1" x14ac:dyDescent="0.3">
      <c r="A8" s="5">
        <v>1</v>
      </c>
      <c r="B8" s="171" t="s">
        <v>17</v>
      </c>
      <c r="C8" s="172"/>
      <c r="D8" s="173"/>
      <c r="E8" s="10">
        <v>120210.94</v>
      </c>
    </row>
    <row r="9" spans="1:8" ht="42.6" customHeight="1" thickBot="1" x14ac:dyDescent="0.3">
      <c r="A9" s="5">
        <v>2</v>
      </c>
      <c r="B9" s="174" t="s">
        <v>18</v>
      </c>
      <c r="C9" s="175"/>
      <c r="D9" s="176"/>
      <c r="E9" s="8">
        <v>50821.29</v>
      </c>
    </row>
    <row r="10" spans="1:8" ht="40.9" customHeight="1" x14ac:dyDescent="0.25">
      <c r="A10" s="26">
        <v>3</v>
      </c>
      <c r="B10" s="159" t="s">
        <v>19</v>
      </c>
      <c r="C10" s="160"/>
      <c r="D10" s="161"/>
      <c r="E10" s="46">
        <v>202054.16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143001.14000000001</v>
      </c>
    </row>
    <row r="12" spans="1:8" x14ac:dyDescent="0.25">
      <c r="A12" s="51"/>
      <c r="B12" s="148" t="s">
        <v>131</v>
      </c>
      <c r="C12" s="149"/>
      <c r="D12" s="150"/>
      <c r="E12" s="52">
        <v>64785.05</v>
      </c>
    </row>
    <row r="13" spans="1:8" s="24" customFormat="1" x14ac:dyDescent="0.25">
      <c r="A13" s="84"/>
      <c r="B13" s="148" t="s">
        <v>220</v>
      </c>
      <c r="C13" s="192"/>
      <c r="D13" s="193"/>
      <c r="E13" s="85">
        <v>78216.09</v>
      </c>
    </row>
    <row r="14" spans="1:8" ht="15.75" thickBot="1" x14ac:dyDescent="0.3">
      <c r="A14" s="54"/>
      <c r="B14" s="200"/>
      <c r="C14" s="201"/>
      <c r="D14" s="202"/>
      <c r="E14" s="55"/>
    </row>
    <row r="15" spans="1:8" ht="40.9" customHeight="1" x14ac:dyDescent="0.25">
      <c r="A15" s="29">
        <v>4</v>
      </c>
      <c r="B15" s="159" t="s">
        <v>21</v>
      </c>
      <c r="C15" s="160"/>
      <c r="D15" s="161"/>
      <c r="E15" s="46">
        <f>195789.44+37271.85</f>
        <v>233061.29</v>
      </c>
    </row>
    <row r="16" spans="1:8" x14ac:dyDescent="0.25">
      <c r="A16" s="27"/>
      <c r="B16" s="47" t="s">
        <v>20</v>
      </c>
      <c r="C16" s="48"/>
      <c r="D16" s="49"/>
      <c r="E16" s="50">
        <f>E17</f>
        <v>20073.599999999999</v>
      </c>
    </row>
    <row r="17" spans="1:5" x14ac:dyDescent="0.25">
      <c r="A17" s="51"/>
      <c r="B17" s="148" t="s">
        <v>164</v>
      </c>
      <c r="C17" s="149"/>
      <c r="D17" s="150"/>
      <c r="E17" s="52">
        <v>20073.599999999999</v>
      </c>
    </row>
    <row r="18" spans="1:5" ht="15.75" thickBot="1" x14ac:dyDescent="0.3">
      <c r="A18" s="56"/>
      <c r="B18" s="181"/>
      <c r="C18" s="182"/>
      <c r="D18" s="183"/>
      <c r="E18" s="19"/>
    </row>
    <row r="19" spans="1:5" ht="15.75" thickBot="1" x14ac:dyDescent="0.3">
      <c r="A19" s="5">
        <v>5</v>
      </c>
      <c r="B19" s="180" t="s">
        <v>22</v>
      </c>
      <c r="C19" s="180"/>
      <c r="D19" s="180"/>
      <c r="E19" s="17">
        <v>20000</v>
      </c>
    </row>
    <row r="20" spans="1:5" ht="28.9" customHeight="1" thickBot="1" x14ac:dyDescent="0.3">
      <c r="A20" s="28">
        <v>6</v>
      </c>
      <c r="B20" s="154" t="s">
        <v>23</v>
      </c>
      <c r="C20" s="155"/>
      <c r="D20" s="156"/>
      <c r="E20" s="57">
        <v>43200</v>
      </c>
    </row>
    <row r="21" spans="1:5" x14ac:dyDescent="0.25">
      <c r="A21" s="26">
        <v>7</v>
      </c>
      <c r="B21" s="163" t="s">
        <v>24</v>
      </c>
      <c r="C21" s="164"/>
      <c r="D21" s="165"/>
      <c r="E21" s="58">
        <v>0</v>
      </c>
    </row>
    <row r="22" spans="1:5" ht="14.45" customHeight="1" x14ac:dyDescent="0.25">
      <c r="A22" s="27"/>
      <c r="B22" s="59" t="s">
        <v>25</v>
      </c>
      <c r="C22" s="14"/>
      <c r="D22" s="15"/>
      <c r="E22" s="60"/>
    </row>
    <row r="23" spans="1:5" x14ac:dyDescent="0.25">
      <c r="A23" s="51"/>
      <c r="B23" s="157" t="s">
        <v>26</v>
      </c>
      <c r="C23" s="157"/>
      <c r="D23" s="157"/>
      <c r="E23" s="13">
        <v>0</v>
      </c>
    </row>
    <row r="24" spans="1:5" ht="14.45" customHeight="1" x14ac:dyDescent="0.25">
      <c r="A24" s="61"/>
      <c r="B24" s="157" t="s">
        <v>27</v>
      </c>
      <c r="C24" s="157"/>
      <c r="D24" s="157"/>
      <c r="E24" s="13">
        <v>0</v>
      </c>
    </row>
    <row r="25" spans="1:5" x14ac:dyDescent="0.25">
      <c r="A25" s="30"/>
      <c r="B25" s="166" t="s">
        <v>28</v>
      </c>
      <c r="C25" s="167"/>
      <c r="D25" s="168"/>
      <c r="E25" s="13">
        <v>0</v>
      </c>
    </row>
    <row r="26" spans="1:5" ht="15.75" thickBot="1" x14ac:dyDescent="0.3">
      <c r="A26" s="62"/>
      <c r="B26" s="158" t="s">
        <v>29</v>
      </c>
      <c r="C26" s="158"/>
      <c r="D26" s="158"/>
      <c r="E26" s="16">
        <v>0</v>
      </c>
    </row>
    <row r="27" spans="1:5" ht="27.6" customHeight="1" x14ac:dyDescent="0.25">
      <c r="A27" s="26">
        <v>8</v>
      </c>
      <c r="B27" s="159" t="s">
        <v>30</v>
      </c>
      <c r="C27" s="160"/>
      <c r="D27" s="161"/>
      <c r="E27" s="58">
        <f>SUM(E29:E30)</f>
        <v>21706.2</v>
      </c>
    </row>
    <row r="28" spans="1:5" x14ac:dyDescent="0.25">
      <c r="A28" s="27"/>
      <c r="B28" s="59" t="s">
        <v>25</v>
      </c>
      <c r="C28" s="11"/>
      <c r="D28" s="12"/>
      <c r="E28" s="60"/>
    </row>
    <row r="29" spans="1:5" ht="14.45" customHeight="1" x14ac:dyDescent="0.25">
      <c r="A29" s="27"/>
      <c r="B29" s="162" t="s">
        <v>31</v>
      </c>
      <c r="C29" s="162"/>
      <c r="D29" s="162"/>
      <c r="E29" s="13">
        <v>4216.2</v>
      </c>
    </row>
    <row r="30" spans="1:5" ht="15.75" thickBot="1" x14ac:dyDescent="0.3">
      <c r="A30" s="28"/>
      <c r="B30" s="169" t="s">
        <v>32</v>
      </c>
      <c r="C30" s="169"/>
      <c r="D30" s="169"/>
      <c r="E30" s="16">
        <v>17490</v>
      </c>
    </row>
    <row r="31" spans="1:5" ht="15.75" thickBot="1" x14ac:dyDescent="0.3">
      <c r="A31" s="9">
        <v>9</v>
      </c>
      <c r="B31" s="151" t="s">
        <v>10</v>
      </c>
      <c r="C31" s="152"/>
      <c r="D31" s="153"/>
      <c r="E31" s="17">
        <v>26496.240000000002</v>
      </c>
    </row>
    <row r="32" spans="1:5" ht="15.75" thickBot="1" x14ac:dyDescent="0.3">
      <c r="A32" s="9">
        <v>10</v>
      </c>
      <c r="B32" s="151" t="s">
        <v>11</v>
      </c>
      <c r="C32" s="152"/>
      <c r="D32" s="153"/>
      <c r="E32" s="17">
        <v>14568</v>
      </c>
    </row>
    <row r="33" spans="1:6" ht="15.75" thickBot="1" x14ac:dyDescent="0.3">
      <c r="A33" s="9">
        <v>11</v>
      </c>
      <c r="B33" s="151" t="s">
        <v>12</v>
      </c>
      <c r="C33" s="152"/>
      <c r="D33" s="153"/>
      <c r="E33" s="17">
        <v>68349.37</v>
      </c>
    </row>
    <row r="34" spans="1:6" ht="15.75" thickBot="1" x14ac:dyDescent="0.3">
      <c r="A34" s="9">
        <v>12</v>
      </c>
      <c r="B34" s="151" t="s">
        <v>33</v>
      </c>
      <c r="C34" s="152"/>
      <c r="D34" s="153"/>
      <c r="E34" s="17">
        <v>20537.28</v>
      </c>
    </row>
    <row r="35" spans="1:6" ht="15.75" thickBot="1" x14ac:dyDescent="0.3">
      <c r="A35" s="9">
        <v>13</v>
      </c>
      <c r="B35" s="151" t="s">
        <v>34</v>
      </c>
      <c r="C35" s="152"/>
      <c r="D35" s="153"/>
      <c r="E35" s="17">
        <v>66830.080000000002</v>
      </c>
    </row>
    <row r="36" spans="1:6" ht="27.6" customHeight="1" thickBot="1" x14ac:dyDescent="0.3">
      <c r="A36" s="5">
        <v>14</v>
      </c>
      <c r="B36" s="145" t="s">
        <v>35</v>
      </c>
      <c r="C36" s="146"/>
      <c r="D36" s="147"/>
      <c r="E36" s="20">
        <f>13900.4+19034.3+18668.5</f>
        <v>51603.199999999997</v>
      </c>
    </row>
    <row r="37" spans="1:6" ht="15.75" thickBot="1" x14ac:dyDescent="0.3">
      <c r="A37" s="9">
        <v>15</v>
      </c>
      <c r="B37" s="104" t="s">
        <v>43</v>
      </c>
      <c r="C37" s="105"/>
      <c r="D37" s="105"/>
      <c r="E37" s="106">
        <v>11096.93</v>
      </c>
      <c r="F37" s="74"/>
    </row>
    <row r="38" spans="1:6" ht="15.75" thickBot="1" x14ac:dyDescent="0.3">
      <c r="A38" s="5">
        <v>16</v>
      </c>
      <c r="B38" s="63" t="s">
        <v>36</v>
      </c>
      <c r="C38" s="64"/>
      <c r="D38" s="64"/>
      <c r="E38" s="8">
        <f>SUM(E36+E35+E34+E33+E32+E31+E27+E21+E20+E19+E15+E10+E9+E8+E37)</f>
        <v>950534.9800000001</v>
      </c>
    </row>
  </sheetData>
  <mergeCells count="31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5:D35"/>
    <mergeCell ref="B33:D33"/>
    <mergeCell ref="B17:D17"/>
    <mergeCell ref="B19:D19"/>
    <mergeCell ref="B18:D18"/>
    <mergeCell ref="B14:D14"/>
    <mergeCell ref="B15:D15"/>
    <mergeCell ref="B36:D36"/>
    <mergeCell ref="B12:D12"/>
    <mergeCell ref="B13:D13"/>
    <mergeCell ref="B34:D34"/>
    <mergeCell ref="B20:D20"/>
    <mergeCell ref="B23:D23"/>
    <mergeCell ref="B24:D24"/>
    <mergeCell ref="B26:D26"/>
    <mergeCell ref="B27:D27"/>
    <mergeCell ref="B29:D29"/>
    <mergeCell ref="B31:D31"/>
    <mergeCell ref="B32:D32"/>
    <mergeCell ref="B21:D21"/>
    <mergeCell ref="B25:D25"/>
    <mergeCell ref="B30:D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7" workbookViewId="0">
      <selection activeCell="I14" sqref="I1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5703125" customWidth="1"/>
    <col min="7" max="7" width="10.7109375" hidden="1" customWidth="1"/>
    <col min="8" max="8" width="0" hidden="1" customWidth="1"/>
  </cols>
  <sheetData>
    <row r="1" spans="1:8" ht="35.450000000000003" customHeight="1" x14ac:dyDescent="0.25">
      <c r="A1" s="187" t="s">
        <v>84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1064281.5299999998</v>
      </c>
      <c r="G3">
        <v>1015624.1499999999</v>
      </c>
      <c r="H3">
        <v>48657.38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1135316.5900000001</v>
      </c>
      <c r="G4">
        <v>1045631.2900000002</v>
      </c>
      <c r="H4">
        <v>89685.3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192188.64999999988</v>
      </c>
      <c r="G5">
        <v>190040.24999999988</v>
      </c>
      <c r="H5">
        <v>2148.4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" customHeight="1" thickBot="1" x14ac:dyDescent="0.3">
      <c r="A8" s="5">
        <v>1</v>
      </c>
      <c r="B8" s="171" t="s">
        <v>17</v>
      </c>
      <c r="C8" s="172"/>
      <c r="D8" s="173"/>
      <c r="E8" s="10">
        <v>109519.42</v>
      </c>
    </row>
    <row r="9" spans="1:8" ht="42" customHeight="1" thickBot="1" x14ac:dyDescent="0.3">
      <c r="A9" s="5">
        <v>2</v>
      </c>
      <c r="B9" s="174" t="s">
        <v>18</v>
      </c>
      <c r="C9" s="175"/>
      <c r="D9" s="176"/>
      <c r="E9" s="8">
        <v>46296.11</v>
      </c>
    </row>
    <row r="10" spans="1:8" ht="42" customHeight="1" x14ac:dyDescent="0.25">
      <c r="A10" s="26">
        <v>3</v>
      </c>
      <c r="B10" s="159" t="s">
        <v>19</v>
      </c>
      <c r="C10" s="160"/>
      <c r="D10" s="161"/>
      <c r="E10" s="46">
        <f>E11+53794.81</f>
        <v>76836.39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23041.58</v>
      </c>
    </row>
    <row r="12" spans="1:8" x14ac:dyDescent="0.25">
      <c r="A12" s="51"/>
      <c r="B12" s="148" t="s">
        <v>142</v>
      </c>
      <c r="C12" s="149"/>
      <c r="D12" s="150"/>
      <c r="E12" s="52">
        <v>5351.24</v>
      </c>
    </row>
    <row r="13" spans="1:8" x14ac:dyDescent="0.25">
      <c r="A13" s="51"/>
      <c r="B13" s="148" t="s">
        <v>220</v>
      </c>
      <c r="C13" s="192"/>
      <c r="D13" s="193"/>
      <c r="E13" s="53">
        <v>17690.34</v>
      </c>
    </row>
    <row r="14" spans="1:8" ht="15.75" thickBot="1" x14ac:dyDescent="0.3">
      <c r="A14" s="54"/>
      <c r="B14" s="200"/>
      <c r="C14" s="201"/>
      <c r="D14" s="202"/>
      <c r="E14" s="55"/>
    </row>
    <row r="15" spans="1:8" ht="42" customHeight="1" x14ac:dyDescent="0.25">
      <c r="A15" s="29">
        <v>4</v>
      </c>
      <c r="B15" s="159" t="s">
        <v>21</v>
      </c>
      <c r="C15" s="160"/>
      <c r="D15" s="161"/>
      <c r="E15" s="46">
        <f>176880.27-2697.06+E16+33953.14</f>
        <v>239764.32</v>
      </c>
    </row>
    <row r="16" spans="1:8" x14ac:dyDescent="0.25">
      <c r="A16" s="27"/>
      <c r="B16" s="47" t="s">
        <v>20</v>
      </c>
      <c r="C16" s="48"/>
      <c r="D16" s="49"/>
      <c r="E16" s="50">
        <f>SUM(E17:E19)</f>
        <v>31627.97</v>
      </c>
    </row>
    <row r="17" spans="1:5" x14ac:dyDescent="0.25">
      <c r="A17" s="51"/>
      <c r="B17" s="148" t="s">
        <v>140</v>
      </c>
      <c r="C17" s="149"/>
      <c r="D17" s="150"/>
      <c r="E17" s="52">
        <v>2697.06</v>
      </c>
    </row>
    <row r="18" spans="1:5" x14ac:dyDescent="0.25">
      <c r="A18" s="51"/>
      <c r="B18" s="148" t="s">
        <v>151</v>
      </c>
      <c r="C18" s="192"/>
      <c r="D18" s="193"/>
      <c r="E18" s="52">
        <v>19366.38</v>
      </c>
    </row>
    <row r="19" spans="1:5" x14ac:dyDescent="0.25">
      <c r="A19" s="51"/>
      <c r="B19" s="148" t="s">
        <v>191</v>
      </c>
      <c r="C19" s="192"/>
      <c r="D19" s="193"/>
      <c r="E19" s="52">
        <v>9564.5300000000007</v>
      </c>
    </row>
    <row r="20" spans="1:5" ht="15.75" thickBot="1" x14ac:dyDescent="0.3">
      <c r="A20" s="56"/>
      <c r="B20" s="181"/>
      <c r="C20" s="182"/>
      <c r="D20" s="183"/>
      <c r="E20" s="19"/>
    </row>
    <row r="21" spans="1:5" ht="15.75" thickBot="1" x14ac:dyDescent="0.3">
      <c r="A21" s="5">
        <v>5</v>
      </c>
      <c r="B21" s="180" t="s">
        <v>22</v>
      </c>
      <c r="C21" s="180"/>
      <c r="D21" s="180"/>
      <c r="E21" s="17">
        <v>3860</v>
      </c>
    </row>
    <row r="22" spans="1:5" ht="27" customHeight="1" thickBot="1" x14ac:dyDescent="0.3">
      <c r="A22" s="28">
        <v>6</v>
      </c>
      <c r="B22" s="154" t="s">
        <v>23</v>
      </c>
      <c r="C22" s="155"/>
      <c r="D22" s="156"/>
      <c r="E22" s="57">
        <v>14400</v>
      </c>
    </row>
    <row r="23" spans="1:5" x14ac:dyDescent="0.25">
      <c r="A23" s="26">
        <v>7</v>
      </c>
      <c r="B23" s="163" t="s">
        <v>24</v>
      </c>
      <c r="C23" s="164"/>
      <c r="D23" s="165"/>
      <c r="E23" s="58">
        <v>0</v>
      </c>
    </row>
    <row r="24" spans="1:5" ht="14.45" customHeight="1" x14ac:dyDescent="0.25">
      <c r="A24" s="27"/>
      <c r="B24" s="59" t="s">
        <v>25</v>
      </c>
      <c r="C24" s="14"/>
      <c r="D24" s="15"/>
      <c r="E24" s="60"/>
    </row>
    <row r="25" spans="1:5" ht="15" customHeight="1" x14ac:dyDescent="0.25">
      <c r="A25" s="51"/>
      <c r="B25" s="157" t="s">
        <v>26</v>
      </c>
      <c r="C25" s="157"/>
      <c r="D25" s="157"/>
      <c r="E25" s="13">
        <v>0</v>
      </c>
    </row>
    <row r="26" spans="1:5" ht="14.45" customHeight="1" x14ac:dyDescent="0.25">
      <c r="A26" s="61"/>
      <c r="B26" s="157" t="s">
        <v>27</v>
      </c>
      <c r="C26" s="157"/>
      <c r="D26" s="157"/>
      <c r="E26" s="13">
        <v>0</v>
      </c>
    </row>
    <row r="27" spans="1:5" x14ac:dyDescent="0.25">
      <c r="A27" s="30"/>
      <c r="B27" s="166" t="s">
        <v>28</v>
      </c>
      <c r="C27" s="167"/>
      <c r="D27" s="168"/>
      <c r="E27" s="13">
        <v>0</v>
      </c>
    </row>
    <row r="28" spans="1:5" ht="15.75" thickBot="1" x14ac:dyDescent="0.3">
      <c r="A28" s="62"/>
      <c r="B28" s="158" t="s">
        <v>29</v>
      </c>
      <c r="C28" s="158"/>
      <c r="D28" s="158"/>
      <c r="E28" s="16">
        <v>0</v>
      </c>
    </row>
    <row r="29" spans="1:5" ht="27.6" customHeight="1" x14ac:dyDescent="0.25">
      <c r="A29" s="26">
        <v>8</v>
      </c>
      <c r="B29" s="159" t="s">
        <v>30</v>
      </c>
      <c r="C29" s="160"/>
      <c r="D29" s="161"/>
      <c r="E29" s="58">
        <f>SUM(E31:E32)</f>
        <v>42</v>
      </c>
    </row>
    <row r="30" spans="1:5" x14ac:dyDescent="0.25">
      <c r="A30" s="27"/>
      <c r="B30" s="59" t="s">
        <v>25</v>
      </c>
      <c r="C30" s="11"/>
      <c r="D30" s="12"/>
      <c r="E30" s="60"/>
    </row>
    <row r="31" spans="1:5" ht="14.45" customHeight="1" x14ac:dyDescent="0.25">
      <c r="A31" s="27"/>
      <c r="B31" s="162" t="s">
        <v>31</v>
      </c>
      <c r="C31" s="162"/>
      <c r="D31" s="162"/>
      <c r="E31" s="13">
        <v>42</v>
      </c>
    </row>
    <row r="32" spans="1:5" ht="15.75" thickBot="1" x14ac:dyDescent="0.3">
      <c r="A32" s="28"/>
      <c r="B32" s="169" t="s">
        <v>32</v>
      </c>
      <c r="C32" s="169"/>
      <c r="D32" s="169"/>
      <c r="E32" s="16">
        <v>0</v>
      </c>
    </row>
    <row r="33" spans="1:6" ht="15.75" thickBot="1" x14ac:dyDescent="0.3">
      <c r="A33" s="9">
        <v>9</v>
      </c>
      <c r="B33" s="151" t="s">
        <v>10</v>
      </c>
      <c r="C33" s="152"/>
      <c r="D33" s="153"/>
      <c r="E33" s="17">
        <v>23064.84</v>
      </c>
    </row>
    <row r="34" spans="1:6" ht="15.75" thickBot="1" x14ac:dyDescent="0.3">
      <c r="A34" s="9">
        <v>10</v>
      </c>
      <c r="B34" s="151" t="s">
        <v>11</v>
      </c>
      <c r="C34" s="152"/>
      <c r="D34" s="153"/>
      <c r="E34" s="17">
        <v>14203.8</v>
      </c>
    </row>
    <row r="35" spans="1:6" ht="15.75" thickBot="1" x14ac:dyDescent="0.3">
      <c r="A35" s="9">
        <v>11</v>
      </c>
      <c r="B35" s="151" t="s">
        <v>12</v>
      </c>
      <c r="C35" s="152"/>
      <c r="D35" s="153"/>
      <c r="E35" s="17">
        <v>62263.44</v>
      </c>
    </row>
    <row r="36" spans="1:6" ht="15.75" thickBot="1" x14ac:dyDescent="0.3">
      <c r="A36" s="9">
        <v>12</v>
      </c>
      <c r="B36" s="151" t="s">
        <v>33</v>
      </c>
      <c r="C36" s="152"/>
      <c r="D36" s="153"/>
      <c r="E36" s="17">
        <v>19341.560000000001</v>
      </c>
    </row>
    <row r="37" spans="1:6" ht="15.75" thickBot="1" x14ac:dyDescent="0.3">
      <c r="A37" s="9">
        <v>13</v>
      </c>
      <c r="B37" s="151" t="s">
        <v>34</v>
      </c>
      <c r="C37" s="152"/>
      <c r="D37" s="153"/>
      <c r="E37" s="17">
        <v>60474.66</v>
      </c>
    </row>
    <row r="38" spans="1:6" ht="26.45" customHeight="1" thickBot="1" x14ac:dyDescent="0.3">
      <c r="A38" s="5">
        <v>14</v>
      </c>
      <c r="B38" s="145" t="s">
        <v>35</v>
      </c>
      <c r="C38" s="146"/>
      <c r="D38" s="147"/>
      <c r="E38" s="20">
        <v>75508.2</v>
      </c>
    </row>
    <row r="39" spans="1:6" ht="15.75" thickBot="1" x14ac:dyDescent="0.3">
      <c r="A39" s="9">
        <v>15</v>
      </c>
      <c r="B39" s="104" t="s">
        <v>43</v>
      </c>
      <c r="C39" s="105"/>
      <c r="D39" s="105"/>
      <c r="E39" s="106">
        <v>10041.629999999999</v>
      </c>
      <c r="F39" s="74"/>
    </row>
    <row r="40" spans="1:6" ht="15.75" thickBot="1" x14ac:dyDescent="0.3">
      <c r="A40" s="5">
        <v>16</v>
      </c>
      <c r="B40" s="63" t="s">
        <v>36</v>
      </c>
      <c r="C40" s="64"/>
      <c r="D40" s="64"/>
      <c r="E40" s="8">
        <f>SUM(E38+E37+E36+E35+E34+E33+E29+E23+E22+E21+E15+E10+E9+E8+E39)</f>
        <v>755616.37</v>
      </c>
    </row>
  </sheetData>
  <mergeCells count="33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7:D37"/>
    <mergeCell ref="B35:D35"/>
    <mergeCell ref="B13:D13"/>
    <mergeCell ref="B17:D17"/>
    <mergeCell ref="B18:D18"/>
    <mergeCell ref="B21:D21"/>
    <mergeCell ref="B20:D20"/>
    <mergeCell ref="B14:D14"/>
    <mergeCell ref="B15:D15"/>
    <mergeCell ref="B38:D38"/>
    <mergeCell ref="B12:D12"/>
    <mergeCell ref="B19:D19"/>
    <mergeCell ref="B36:D36"/>
    <mergeCell ref="B22:D22"/>
    <mergeCell ref="B25:D25"/>
    <mergeCell ref="B26:D26"/>
    <mergeCell ref="B28:D28"/>
    <mergeCell ref="B29:D29"/>
    <mergeCell ref="B31:D31"/>
    <mergeCell ref="B33:D33"/>
    <mergeCell ref="B34:D34"/>
    <mergeCell ref="B23:D23"/>
    <mergeCell ref="B27:D27"/>
    <mergeCell ref="B32:D3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7" workbookViewId="0">
      <selection activeCell="J22" sqref="J2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0.7109375" hidden="1" customWidth="1"/>
    <col min="8" max="8" width="0" hidden="1" customWidth="1"/>
  </cols>
  <sheetData>
    <row r="1" spans="1:8" ht="35.450000000000003" customHeight="1" x14ac:dyDescent="0.25">
      <c r="A1" s="187" t="s">
        <v>83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1630519.3900000004</v>
      </c>
      <c r="G3">
        <v>1592037.3200000003</v>
      </c>
      <c r="H3">
        <v>38482.07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1498497.54</v>
      </c>
      <c r="G4">
        <v>1462280.6</v>
      </c>
      <c r="H4">
        <v>36216.94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570026.03000000014</v>
      </c>
      <c r="G5">
        <v>565679.13000000012</v>
      </c>
      <c r="H5">
        <v>4346.8999999999996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1.45" customHeight="1" thickBot="1" x14ac:dyDescent="0.3">
      <c r="A8" s="5">
        <v>1</v>
      </c>
      <c r="B8" s="171" t="s">
        <v>17</v>
      </c>
      <c r="C8" s="172"/>
      <c r="D8" s="173"/>
      <c r="E8" s="10">
        <v>303984.69</v>
      </c>
    </row>
    <row r="9" spans="1:8" ht="41.45" customHeight="1" thickBot="1" x14ac:dyDescent="0.3">
      <c r="A9" s="5">
        <v>2</v>
      </c>
      <c r="B9" s="174" t="s">
        <v>18</v>
      </c>
      <c r="C9" s="175"/>
      <c r="D9" s="176"/>
      <c r="E9" s="8">
        <v>69966.33</v>
      </c>
    </row>
    <row r="10" spans="1:8" ht="41.45" customHeight="1" x14ac:dyDescent="0.25">
      <c r="A10" s="26">
        <v>3</v>
      </c>
      <c r="B10" s="159" t="s">
        <v>19</v>
      </c>
      <c r="C10" s="160"/>
      <c r="D10" s="161"/>
      <c r="E10" s="46">
        <v>391807.48</v>
      </c>
    </row>
    <row r="11" spans="1:8" x14ac:dyDescent="0.25">
      <c r="A11" s="27"/>
      <c r="B11" s="47" t="s">
        <v>20</v>
      </c>
      <c r="C11" s="48"/>
      <c r="D11" s="49"/>
      <c r="E11" s="50">
        <f>SUM(E12:E14)</f>
        <v>272963.18</v>
      </c>
    </row>
    <row r="12" spans="1:8" s="24" customFormat="1" x14ac:dyDescent="0.25">
      <c r="A12" s="84"/>
      <c r="B12" s="148" t="s">
        <v>121</v>
      </c>
      <c r="C12" s="149"/>
      <c r="D12" s="150"/>
      <c r="E12" s="85">
        <v>255720.02</v>
      </c>
    </row>
    <row r="13" spans="1:8" s="24" customFormat="1" x14ac:dyDescent="0.25">
      <c r="A13" s="84"/>
      <c r="B13" s="148" t="s">
        <v>128</v>
      </c>
      <c r="C13" s="192"/>
      <c r="D13" s="193"/>
      <c r="E13" s="85">
        <v>14000</v>
      </c>
    </row>
    <row r="14" spans="1:8" s="24" customFormat="1" ht="15.75" thickBot="1" x14ac:dyDescent="0.3">
      <c r="A14" s="84"/>
      <c r="B14" s="177" t="s">
        <v>96</v>
      </c>
      <c r="C14" s="178"/>
      <c r="D14" s="179"/>
      <c r="E14" s="80">
        <v>3243.16</v>
      </c>
    </row>
    <row r="15" spans="1:8" ht="40.9" customHeight="1" x14ac:dyDescent="0.25">
      <c r="A15" s="29">
        <v>4</v>
      </c>
      <c r="B15" s="159" t="s">
        <v>21</v>
      </c>
      <c r="C15" s="160"/>
      <c r="D15" s="161"/>
      <c r="E15" s="46">
        <f>E16+258558.15+51312.63</f>
        <v>409337.26</v>
      </c>
    </row>
    <row r="16" spans="1:8" x14ac:dyDescent="0.25">
      <c r="A16" s="27"/>
      <c r="B16" s="47" t="s">
        <v>20</v>
      </c>
      <c r="C16" s="48"/>
      <c r="D16" s="49"/>
      <c r="E16" s="50">
        <f>SUM(E17:E19)</f>
        <v>99466.48000000001</v>
      </c>
    </row>
    <row r="17" spans="1:5" x14ac:dyDescent="0.25">
      <c r="A17" s="51"/>
      <c r="B17" s="148" t="s">
        <v>192</v>
      </c>
      <c r="C17" s="149"/>
      <c r="D17" s="150"/>
      <c r="E17" s="52">
        <v>35465.07</v>
      </c>
    </row>
    <row r="18" spans="1:5" x14ac:dyDescent="0.25">
      <c r="A18" s="51"/>
      <c r="B18" s="148" t="s">
        <v>194</v>
      </c>
      <c r="C18" s="192"/>
      <c r="D18" s="193"/>
      <c r="E18" s="52">
        <v>13790.86</v>
      </c>
    </row>
    <row r="19" spans="1:5" x14ac:dyDescent="0.25">
      <c r="A19" s="51"/>
      <c r="B19" s="177" t="s">
        <v>173</v>
      </c>
      <c r="C19" s="178"/>
      <c r="D19" s="179"/>
      <c r="E19" s="53">
        <v>50210.55</v>
      </c>
    </row>
    <row r="20" spans="1:5" ht="15.75" thickBot="1" x14ac:dyDescent="0.3">
      <c r="A20" s="56"/>
      <c r="B20" s="181"/>
      <c r="C20" s="182"/>
      <c r="D20" s="183"/>
      <c r="E20" s="19"/>
    </row>
    <row r="21" spans="1:5" ht="15.75" thickBot="1" x14ac:dyDescent="0.3">
      <c r="A21" s="5">
        <v>5</v>
      </c>
      <c r="B21" s="180" t="s">
        <v>22</v>
      </c>
      <c r="C21" s="180"/>
      <c r="D21" s="180"/>
      <c r="E21" s="17">
        <v>6100</v>
      </c>
    </row>
    <row r="22" spans="1:5" ht="27.6" customHeight="1" thickBot="1" x14ac:dyDescent="0.3">
      <c r="A22" s="28">
        <v>6</v>
      </c>
      <c r="B22" s="154" t="s">
        <v>23</v>
      </c>
      <c r="C22" s="155"/>
      <c r="D22" s="156"/>
      <c r="E22" s="57">
        <v>21240</v>
      </c>
    </row>
    <row r="23" spans="1:5" ht="14.45" customHeight="1" x14ac:dyDescent="0.25">
      <c r="A23" s="26">
        <v>7</v>
      </c>
      <c r="B23" s="163" t="s">
        <v>24</v>
      </c>
      <c r="C23" s="164"/>
      <c r="D23" s="165"/>
      <c r="E23" s="58">
        <v>0</v>
      </c>
    </row>
    <row r="24" spans="1:5" x14ac:dyDescent="0.25">
      <c r="A24" s="27"/>
      <c r="B24" s="59" t="s">
        <v>25</v>
      </c>
      <c r="C24" s="14"/>
      <c r="D24" s="15"/>
      <c r="E24" s="60"/>
    </row>
    <row r="25" spans="1:5" ht="14.45" customHeight="1" x14ac:dyDescent="0.25">
      <c r="A25" s="51"/>
      <c r="B25" s="157" t="s">
        <v>26</v>
      </c>
      <c r="C25" s="157"/>
      <c r="D25" s="157"/>
      <c r="E25" s="13">
        <v>0</v>
      </c>
    </row>
    <row r="26" spans="1:5" ht="15" customHeight="1" x14ac:dyDescent="0.25">
      <c r="A26" s="61"/>
      <c r="B26" s="157" t="s">
        <v>27</v>
      </c>
      <c r="C26" s="157"/>
      <c r="D26" s="157"/>
      <c r="E26" s="13">
        <v>0</v>
      </c>
    </row>
    <row r="27" spans="1:5" ht="14.45" customHeight="1" x14ac:dyDescent="0.25">
      <c r="A27" s="30"/>
      <c r="B27" s="166" t="s">
        <v>28</v>
      </c>
      <c r="C27" s="167"/>
      <c r="D27" s="168"/>
      <c r="E27" s="13">
        <v>0</v>
      </c>
    </row>
    <row r="28" spans="1:5" ht="15.75" thickBot="1" x14ac:dyDescent="0.3">
      <c r="A28" s="62"/>
      <c r="B28" s="158" t="s">
        <v>29</v>
      </c>
      <c r="C28" s="158"/>
      <c r="D28" s="158"/>
      <c r="E28" s="16">
        <v>0</v>
      </c>
    </row>
    <row r="29" spans="1:5" ht="27" customHeight="1" x14ac:dyDescent="0.25">
      <c r="A29" s="26">
        <v>8</v>
      </c>
      <c r="B29" s="159" t="s">
        <v>30</v>
      </c>
      <c r="C29" s="160"/>
      <c r="D29" s="161"/>
      <c r="E29" s="58">
        <f>SUM(E31:E32)</f>
        <v>684</v>
      </c>
    </row>
    <row r="30" spans="1:5" x14ac:dyDescent="0.25">
      <c r="A30" s="27"/>
      <c r="B30" s="59" t="s">
        <v>25</v>
      </c>
      <c r="C30" s="11"/>
      <c r="D30" s="12"/>
      <c r="E30" s="60"/>
    </row>
    <row r="31" spans="1:5" x14ac:dyDescent="0.25">
      <c r="A31" s="27"/>
      <c r="B31" s="162" t="s">
        <v>31</v>
      </c>
      <c r="C31" s="162"/>
      <c r="D31" s="162"/>
      <c r="E31" s="13">
        <v>42</v>
      </c>
    </row>
    <row r="32" spans="1:5" ht="14.45" customHeight="1" thickBot="1" x14ac:dyDescent="0.3">
      <c r="A32" s="28"/>
      <c r="B32" s="169" t="s">
        <v>32</v>
      </c>
      <c r="C32" s="169"/>
      <c r="D32" s="169"/>
      <c r="E32" s="16">
        <v>642</v>
      </c>
    </row>
    <row r="33" spans="1:6" ht="15.75" thickBot="1" x14ac:dyDescent="0.3">
      <c r="A33" s="9">
        <v>9</v>
      </c>
      <c r="B33" s="151" t="s">
        <v>10</v>
      </c>
      <c r="C33" s="152"/>
      <c r="D33" s="153"/>
      <c r="E33" s="17">
        <v>35803.440000000002</v>
      </c>
    </row>
    <row r="34" spans="1:6" ht="15.75" thickBot="1" x14ac:dyDescent="0.3">
      <c r="A34" s="9">
        <v>10</v>
      </c>
      <c r="B34" s="151" t="s">
        <v>11</v>
      </c>
      <c r="C34" s="152"/>
      <c r="D34" s="153"/>
      <c r="E34" s="17">
        <v>21487.8</v>
      </c>
    </row>
    <row r="35" spans="1:6" ht="15.75" thickBot="1" x14ac:dyDescent="0.3">
      <c r="A35" s="9">
        <v>11</v>
      </c>
      <c r="B35" s="151" t="s">
        <v>12</v>
      </c>
      <c r="C35" s="152"/>
      <c r="D35" s="153"/>
      <c r="E35" s="17">
        <v>94097.39</v>
      </c>
    </row>
    <row r="36" spans="1:6" ht="15.75" thickBot="1" x14ac:dyDescent="0.3">
      <c r="A36" s="9">
        <v>12</v>
      </c>
      <c r="B36" s="151" t="s">
        <v>33</v>
      </c>
      <c r="C36" s="152"/>
      <c r="D36" s="153"/>
      <c r="E36" s="17">
        <v>27048.53</v>
      </c>
    </row>
    <row r="37" spans="1:6" ht="15.75" thickBot="1" x14ac:dyDescent="0.3">
      <c r="A37" s="9">
        <v>13</v>
      </c>
      <c r="B37" s="151" t="s">
        <v>34</v>
      </c>
      <c r="C37" s="152"/>
      <c r="D37" s="153"/>
      <c r="E37" s="17">
        <v>91784.58</v>
      </c>
    </row>
    <row r="38" spans="1:6" ht="27" customHeight="1" thickBot="1" x14ac:dyDescent="0.3">
      <c r="A38" s="5">
        <v>14</v>
      </c>
      <c r="B38" s="145" t="s">
        <v>35</v>
      </c>
      <c r="C38" s="146"/>
      <c r="D38" s="147"/>
      <c r="E38" s="20">
        <v>150864.65</v>
      </c>
    </row>
    <row r="39" spans="1:6" ht="15.75" thickBot="1" x14ac:dyDescent="0.3">
      <c r="A39" s="9">
        <v>15</v>
      </c>
      <c r="B39" s="104" t="s">
        <v>43</v>
      </c>
      <c r="C39" s="105"/>
      <c r="D39" s="105"/>
      <c r="E39" s="106">
        <v>15240.54</v>
      </c>
      <c r="F39" s="74"/>
    </row>
    <row r="40" spans="1:6" ht="15.75" thickBot="1" x14ac:dyDescent="0.3">
      <c r="A40" s="5">
        <v>16</v>
      </c>
      <c r="B40" s="63" t="s">
        <v>36</v>
      </c>
      <c r="C40" s="64"/>
      <c r="D40" s="64"/>
      <c r="E40" s="8">
        <f>SUM(E38+E37+E36+E35+E34+E33+E29+E23+E22+E21+E15+E10+E9+E8+E39)</f>
        <v>1639446.69</v>
      </c>
    </row>
  </sheetData>
  <mergeCells count="33">
    <mergeCell ref="B22:D22"/>
    <mergeCell ref="B12:D12"/>
    <mergeCell ref="B13:D13"/>
    <mergeCell ref="B14:D14"/>
    <mergeCell ref="B18:D18"/>
    <mergeCell ref="B21:D21"/>
    <mergeCell ref="B19:D19"/>
    <mergeCell ref="B20:D20"/>
    <mergeCell ref="B7:D7"/>
    <mergeCell ref="B10:D10"/>
    <mergeCell ref="B15:D15"/>
    <mergeCell ref="B17:D17"/>
    <mergeCell ref="B8:D8"/>
    <mergeCell ref="B9:D9"/>
    <mergeCell ref="A1:E1"/>
    <mergeCell ref="A2:D2"/>
    <mergeCell ref="B3:D3"/>
    <mergeCell ref="B4:D4"/>
    <mergeCell ref="B5:D5"/>
    <mergeCell ref="B38:D38"/>
    <mergeCell ref="B37:D37"/>
    <mergeCell ref="B23:D23"/>
    <mergeCell ref="B25:D25"/>
    <mergeCell ref="B26:D26"/>
    <mergeCell ref="B27:D27"/>
    <mergeCell ref="B29:D29"/>
    <mergeCell ref="B32:D32"/>
    <mergeCell ref="B34:D34"/>
    <mergeCell ref="B35:D35"/>
    <mergeCell ref="B33:D33"/>
    <mergeCell ref="B36:D36"/>
    <mergeCell ref="B28:D28"/>
    <mergeCell ref="B31:D3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J13" sqref="J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140625" customWidth="1"/>
    <col min="7" max="7" width="12.28515625" hidden="1" customWidth="1"/>
    <col min="8" max="8" width="0" hidden="1" customWidth="1"/>
  </cols>
  <sheetData>
    <row r="1" spans="1:8" ht="33.6" customHeight="1" x14ac:dyDescent="0.25">
      <c r="A1" s="187" t="s">
        <v>82</v>
      </c>
      <c r="B1" s="187"/>
      <c r="C1" s="187"/>
      <c r="D1" s="187"/>
      <c r="E1" s="187"/>
    </row>
    <row r="2" spans="1:8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1099652.93</v>
      </c>
      <c r="G3">
        <v>1083932.93</v>
      </c>
      <c r="H3">
        <v>15720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1068184.76</v>
      </c>
      <c r="G4">
        <v>1052464.76</v>
      </c>
      <c r="H4">
        <v>15720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232175.21999999997</v>
      </c>
      <c r="G5">
        <v>231860.21999999997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" customHeight="1" thickBot="1" x14ac:dyDescent="0.3">
      <c r="A8" s="5">
        <v>1</v>
      </c>
      <c r="B8" s="171" t="s">
        <v>17</v>
      </c>
      <c r="C8" s="172"/>
      <c r="D8" s="173"/>
      <c r="E8" s="10">
        <v>111164.16</v>
      </c>
    </row>
    <row r="9" spans="1:8" ht="42" customHeight="1" thickBot="1" x14ac:dyDescent="0.3">
      <c r="A9" s="5">
        <v>2</v>
      </c>
      <c r="B9" s="174" t="s">
        <v>18</v>
      </c>
      <c r="C9" s="175"/>
      <c r="D9" s="176"/>
      <c r="E9" s="8">
        <v>46992.29</v>
      </c>
    </row>
    <row r="10" spans="1:8" ht="40.15" customHeight="1" x14ac:dyDescent="0.25">
      <c r="A10" s="26">
        <v>3</v>
      </c>
      <c r="B10" s="159" t="s">
        <v>19</v>
      </c>
      <c r="C10" s="160"/>
      <c r="D10" s="161"/>
      <c r="E10" s="46">
        <v>83618.45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35501.050000000003</v>
      </c>
    </row>
    <row r="12" spans="1:8" x14ac:dyDescent="0.25">
      <c r="A12" s="51"/>
      <c r="B12" s="148" t="s">
        <v>193</v>
      </c>
      <c r="C12" s="149"/>
      <c r="D12" s="150"/>
      <c r="E12" s="52">
        <v>6486.35</v>
      </c>
    </row>
    <row r="13" spans="1:8" x14ac:dyDescent="0.25">
      <c r="A13" s="51"/>
      <c r="B13" s="148" t="s">
        <v>220</v>
      </c>
      <c r="C13" s="192"/>
      <c r="D13" s="193"/>
      <c r="E13" s="52">
        <v>29014.7</v>
      </c>
    </row>
    <row r="14" spans="1:8" x14ac:dyDescent="0.25">
      <c r="A14" s="51"/>
      <c r="B14" s="209"/>
      <c r="C14" s="210"/>
      <c r="D14" s="211"/>
      <c r="E14" s="53"/>
    </row>
    <row r="15" spans="1:8" ht="15.75" thickBot="1" x14ac:dyDescent="0.3">
      <c r="A15" s="54"/>
      <c r="B15" s="200"/>
      <c r="C15" s="201"/>
      <c r="D15" s="202"/>
      <c r="E15" s="55"/>
    </row>
    <row r="16" spans="1:8" ht="40.15" customHeight="1" x14ac:dyDescent="0.25">
      <c r="A16" s="29">
        <v>4</v>
      </c>
      <c r="B16" s="159" t="s">
        <v>21</v>
      </c>
      <c r="C16" s="160"/>
      <c r="D16" s="161"/>
      <c r="E16" s="46">
        <f>174971.09+E17+34463.67</f>
        <v>242660.66999999998</v>
      </c>
    </row>
    <row r="17" spans="1:5" x14ac:dyDescent="0.25">
      <c r="A17" s="27"/>
      <c r="B17" s="47" t="s">
        <v>20</v>
      </c>
      <c r="C17" s="48"/>
      <c r="D17" s="49"/>
      <c r="E17" s="50">
        <f>E18</f>
        <v>33225.910000000003</v>
      </c>
    </row>
    <row r="18" spans="1:5" x14ac:dyDescent="0.25">
      <c r="A18" s="51"/>
      <c r="B18" s="148" t="s">
        <v>173</v>
      </c>
      <c r="C18" s="149"/>
      <c r="D18" s="150"/>
      <c r="E18" s="52">
        <v>33225.910000000003</v>
      </c>
    </row>
    <row r="19" spans="1:5" ht="15.75" thickBot="1" x14ac:dyDescent="0.3">
      <c r="A19" s="56"/>
      <c r="B19" s="181"/>
      <c r="C19" s="182"/>
      <c r="D19" s="183"/>
      <c r="E19" s="19"/>
    </row>
    <row r="20" spans="1:5" ht="15.75" thickBot="1" x14ac:dyDescent="0.3">
      <c r="A20" s="5">
        <v>5</v>
      </c>
      <c r="B20" s="180" t="s">
        <v>22</v>
      </c>
      <c r="C20" s="180"/>
      <c r="D20" s="180"/>
      <c r="E20" s="17">
        <v>0</v>
      </c>
    </row>
    <row r="21" spans="1:5" ht="28.15" customHeight="1" thickBot="1" x14ac:dyDescent="0.3">
      <c r="A21" s="28">
        <v>6</v>
      </c>
      <c r="B21" s="154" t="s">
        <v>23</v>
      </c>
      <c r="C21" s="155"/>
      <c r="D21" s="156"/>
      <c r="E21" s="57">
        <v>14400</v>
      </c>
    </row>
    <row r="22" spans="1:5" x14ac:dyDescent="0.25">
      <c r="A22" s="26">
        <v>7</v>
      </c>
      <c r="B22" s="163" t="s">
        <v>24</v>
      </c>
      <c r="C22" s="164"/>
      <c r="D22" s="165"/>
      <c r="E22" s="58">
        <v>0</v>
      </c>
    </row>
    <row r="23" spans="1:5" ht="14.45" customHeight="1" x14ac:dyDescent="0.25">
      <c r="A23" s="27"/>
      <c r="B23" s="59" t="s">
        <v>25</v>
      </c>
      <c r="C23" s="14"/>
      <c r="D23" s="15"/>
      <c r="E23" s="60"/>
    </row>
    <row r="24" spans="1:5" x14ac:dyDescent="0.25">
      <c r="A24" s="51"/>
      <c r="B24" s="157" t="s">
        <v>26</v>
      </c>
      <c r="C24" s="157"/>
      <c r="D24" s="157"/>
      <c r="E24" s="13">
        <v>0</v>
      </c>
    </row>
    <row r="25" spans="1:5" ht="14.45" customHeight="1" x14ac:dyDescent="0.25">
      <c r="A25" s="61"/>
      <c r="B25" s="157" t="s">
        <v>27</v>
      </c>
      <c r="C25" s="157"/>
      <c r="D25" s="157"/>
      <c r="E25" s="13">
        <v>0</v>
      </c>
    </row>
    <row r="26" spans="1:5" x14ac:dyDescent="0.25">
      <c r="A26" s="30"/>
      <c r="B26" s="166" t="s">
        <v>28</v>
      </c>
      <c r="C26" s="167"/>
      <c r="D26" s="168"/>
      <c r="E26" s="13">
        <v>0</v>
      </c>
    </row>
    <row r="27" spans="1:5" ht="15.75" thickBot="1" x14ac:dyDescent="0.3">
      <c r="A27" s="62"/>
      <c r="B27" s="158" t="s">
        <v>29</v>
      </c>
      <c r="C27" s="158"/>
      <c r="D27" s="158"/>
      <c r="E27" s="16">
        <v>0</v>
      </c>
    </row>
    <row r="28" spans="1:5" ht="27" customHeight="1" x14ac:dyDescent="0.25">
      <c r="A28" s="26">
        <v>8</v>
      </c>
      <c r="B28" s="159" t="s">
        <v>30</v>
      </c>
      <c r="C28" s="160"/>
      <c r="D28" s="161"/>
      <c r="E28" s="58">
        <f>SUM(E30:E31)</f>
        <v>42</v>
      </c>
    </row>
    <row r="29" spans="1:5" x14ac:dyDescent="0.25">
      <c r="A29" s="27"/>
      <c r="B29" s="59" t="s">
        <v>25</v>
      </c>
      <c r="C29" s="11"/>
      <c r="D29" s="12"/>
      <c r="E29" s="60"/>
    </row>
    <row r="30" spans="1:5" ht="14.45" customHeight="1" x14ac:dyDescent="0.25">
      <c r="A30" s="27"/>
      <c r="B30" s="162" t="s">
        <v>31</v>
      </c>
      <c r="C30" s="162"/>
      <c r="D30" s="162"/>
      <c r="E30" s="13">
        <v>42</v>
      </c>
    </row>
    <row r="31" spans="1:5" ht="15.75" thickBot="1" x14ac:dyDescent="0.3">
      <c r="A31" s="28"/>
      <c r="B31" s="169" t="s">
        <v>32</v>
      </c>
      <c r="C31" s="169"/>
      <c r="D31" s="169"/>
      <c r="E31" s="16">
        <v>0</v>
      </c>
    </row>
    <row r="32" spans="1:5" ht="15.75" thickBot="1" x14ac:dyDescent="0.3">
      <c r="A32" s="9">
        <v>9</v>
      </c>
      <c r="B32" s="151" t="s">
        <v>10</v>
      </c>
      <c r="C32" s="152"/>
      <c r="D32" s="153"/>
      <c r="E32" s="17">
        <v>24381</v>
      </c>
    </row>
    <row r="33" spans="1:6" ht="15.75" thickBot="1" x14ac:dyDescent="0.3">
      <c r="A33" s="9">
        <v>10</v>
      </c>
      <c r="B33" s="151" t="s">
        <v>11</v>
      </c>
      <c r="C33" s="152"/>
      <c r="D33" s="153"/>
      <c r="E33" s="17">
        <v>14568</v>
      </c>
    </row>
    <row r="34" spans="1:6" ht="15.75" thickBot="1" x14ac:dyDescent="0.3">
      <c r="A34" s="9">
        <v>11</v>
      </c>
      <c r="B34" s="151" t="s">
        <v>12</v>
      </c>
      <c r="C34" s="152"/>
      <c r="D34" s="153"/>
      <c r="E34" s="17">
        <v>63199.74</v>
      </c>
    </row>
    <row r="35" spans="1:6" ht="15.75" thickBot="1" x14ac:dyDescent="0.3">
      <c r="A35" s="9">
        <v>12</v>
      </c>
      <c r="B35" s="151" t="s">
        <v>33</v>
      </c>
      <c r="C35" s="152"/>
      <c r="D35" s="153"/>
      <c r="E35" s="17">
        <v>19467.96</v>
      </c>
    </row>
    <row r="36" spans="1:6" ht="15.75" thickBot="1" x14ac:dyDescent="0.3">
      <c r="A36" s="9">
        <v>13</v>
      </c>
      <c r="B36" s="151" t="s">
        <v>34</v>
      </c>
      <c r="C36" s="152"/>
      <c r="D36" s="153"/>
      <c r="E36" s="17">
        <v>61494.81</v>
      </c>
    </row>
    <row r="37" spans="1:6" ht="27.6" customHeight="1" thickBot="1" x14ac:dyDescent="0.3">
      <c r="A37" s="5">
        <v>14</v>
      </c>
      <c r="B37" s="145" t="s">
        <v>35</v>
      </c>
      <c r="C37" s="146"/>
      <c r="D37" s="147"/>
      <c r="E37" s="20">
        <v>62403.64</v>
      </c>
    </row>
    <row r="38" spans="1:6" ht="15.75" thickBot="1" x14ac:dyDescent="0.3">
      <c r="A38" s="9">
        <v>15</v>
      </c>
      <c r="B38" s="104" t="s">
        <v>43</v>
      </c>
      <c r="C38" s="105"/>
      <c r="D38" s="105"/>
      <c r="E38" s="106">
        <v>10211.02</v>
      </c>
      <c r="F38" s="74"/>
    </row>
    <row r="39" spans="1:6" ht="15.75" thickBot="1" x14ac:dyDescent="0.3">
      <c r="A39" s="5">
        <v>16</v>
      </c>
      <c r="B39" s="63" t="s">
        <v>36</v>
      </c>
      <c r="C39" s="64"/>
      <c r="D39" s="64"/>
      <c r="E39" s="8">
        <f>SUM(E37+E36+E35+E34+E33+E32+E28+E22+E21+E20+E16+E10+E9+E8+E38)</f>
        <v>754603.74</v>
      </c>
    </row>
  </sheetData>
  <mergeCells count="32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6:D36"/>
    <mergeCell ref="B34:D34"/>
    <mergeCell ref="B14:D14"/>
    <mergeCell ref="B18:D18"/>
    <mergeCell ref="B20:D20"/>
    <mergeCell ref="B19:D19"/>
    <mergeCell ref="B15:D15"/>
    <mergeCell ref="B16:D16"/>
    <mergeCell ref="B37:D37"/>
    <mergeCell ref="B12:D12"/>
    <mergeCell ref="B13:D13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1:D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7" workbookViewId="0">
      <selection activeCell="J13" sqref="J13"/>
    </sheetView>
  </sheetViews>
  <sheetFormatPr defaultRowHeight="15" x14ac:dyDescent="0.25"/>
  <cols>
    <col min="1" max="1" width="4" style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7109375" customWidth="1"/>
    <col min="7" max="7" width="11.85546875" hidden="1" customWidth="1"/>
    <col min="8" max="8" width="0" hidden="1" customWidth="1"/>
  </cols>
  <sheetData>
    <row r="1" spans="1:8" ht="36" customHeight="1" x14ac:dyDescent="0.25">
      <c r="A1" s="187" t="s">
        <v>81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1627837.19</v>
      </c>
      <c r="G3">
        <v>1585805.0899999999</v>
      </c>
      <c r="H3">
        <v>42032.1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1568331.39</v>
      </c>
      <c r="G4">
        <v>1510783.14</v>
      </c>
      <c r="H4">
        <v>57548.25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541528.7799999998</v>
      </c>
      <c r="G5">
        <v>553771.05999999982</v>
      </c>
      <c r="H5">
        <v>-12242.28</v>
      </c>
    </row>
    <row r="6" spans="1:8" ht="15.75" thickBot="1" x14ac:dyDescent="0.3">
      <c r="A6" s="4"/>
      <c r="B6" s="6"/>
      <c r="C6" s="7"/>
      <c r="D6" s="6"/>
      <c r="E6" s="7"/>
    </row>
    <row r="7" spans="1:8" ht="25.15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9" customHeight="1" thickBot="1" x14ac:dyDescent="0.3">
      <c r="A8" s="5">
        <v>1</v>
      </c>
      <c r="B8" s="171" t="s">
        <v>17</v>
      </c>
      <c r="C8" s="172"/>
      <c r="D8" s="173"/>
      <c r="E8" s="10">
        <v>164622.29</v>
      </c>
    </row>
    <row r="9" spans="1:8" ht="40.9" customHeight="1" thickBot="1" x14ac:dyDescent="0.3">
      <c r="A9" s="5">
        <v>2</v>
      </c>
      <c r="B9" s="174" t="s">
        <v>18</v>
      </c>
      <c r="C9" s="175"/>
      <c r="D9" s="176"/>
      <c r="E9" s="8">
        <v>69618.210000000006</v>
      </c>
    </row>
    <row r="10" spans="1:8" ht="40.9" customHeight="1" x14ac:dyDescent="0.25">
      <c r="A10" s="26">
        <v>3</v>
      </c>
      <c r="B10" s="159" t="s">
        <v>19</v>
      </c>
      <c r="C10" s="160"/>
      <c r="D10" s="161"/>
      <c r="E10" s="46">
        <f>E11+80894.41</f>
        <v>511447.65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430553.24</v>
      </c>
    </row>
    <row r="12" spans="1:8" x14ac:dyDescent="0.25">
      <c r="A12" s="51"/>
      <c r="B12" s="148" t="s">
        <v>220</v>
      </c>
      <c r="C12" s="149"/>
      <c r="D12" s="150"/>
      <c r="E12" s="52">
        <v>41902.339999999997</v>
      </c>
    </row>
    <row r="13" spans="1:8" x14ac:dyDescent="0.25">
      <c r="A13" s="51"/>
      <c r="B13" s="148" t="s">
        <v>117</v>
      </c>
      <c r="C13" s="192"/>
      <c r="D13" s="193"/>
      <c r="E13" s="52">
        <v>388650.9</v>
      </c>
    </row>
    <row r="14" spans="1:8" ht="15.75" thickBot="1" x14ac:dyDescent="0.3">
      <c r="A14" s="54"/>
      <c r="B14" s="200"/>
      <c r="C14" s="201"/>
      <c r="D14" s="202"/>
      <c r="E14" s="55"/>
    </row>
    <row r="15" spans="1:8" ht="39.6" customHeight="1" x14ac:dyDescent="0.25">
      <c r="A15" s="29">
        <v>4</v>
      </c>
      <c r="B15" s="159" t="s">
        <v>21</v>
      </c>
      <c r="C15" s="160"/>
      <c r="D15" s="161"/>
      <c r="E15" s="46">
        <f>246048.28+51057.33</f>
        <v>297105.61</v>
      </c>
    </row>
    <row r="16" spans="1:8" x14ac:dyDescent="0.25">
      <c r="A16" s="27"/>
      <c r="B16" s="47" t="s">
        <v>20</v>
      </c>
      <c r="C16" s="48"/>
      <c r="D16" s="49"/>
      <c r="E16" s="50">
        <f>E17</f>
        <v>50210.55</v>
      </c>
    </row>
    <row r="17" spans="1:5" x14ac:dyDescent="0.25">
      <c r="A17" s="51"/>
      <c r="B17" s="148" t="s">
        <v>173</v>
      </c>
      <c r="C17" s="149"/>
      <c r="D17" s="150"/>
      <c r="E17" s="52">
        <v>50210.55</v>
      </c>
    </row>
    <row r="18" spans="1:5" ht="15.75" thickBot="1" x14ac:dyDescent="0.3">
      <c r="A18" s="56"/>
      <c r="B18" s="181"/>
      <c r="C18" s="182"/>
      <c r="D18" s="183"/>
      <c r="E18" s="19"/>
    </row>
    <row r="19" spans="1:5" ht="15.75" thickBot="1" x14ac:dyDescent="0.3">
      <c r="A19" s="5">
        <v>5</v>
      </c>
      <c r="B19" s="180" t="s">
        <v>22</v>
      </c>
      <c r="C19" s="180"/>
      <c r="D19" s="180"/>
      <c r="E19" s="17">
        <v>13360</v>
      </c>
    </row>
    <row r="20" spans="1:5" ht="28.15" customHeight="1" thickBot="1" x14ac:dyDescent="0.3">
      <c r="A20" s="28">
        <v>6</v>
      </c>
      <c r="B20" s="154" t="s">
        <v>23</v>
      </c>
      <c r="C20" s="155"/>
      <c r="D20" s="156"/>
      <c r="E20" s="57">
        <v>21240</v>
      </c>
    </row>
    <row r="21" spans="1:5" x14ac:dyDescent="0.25">
      <c r="A21" s="26">
        <v>7</v>
      </c>
      <c r="B21" s="163" t="s">
        <v>24</v>
      </c>
      <c r="C21" s="164"/>
      <c r="D21" s="165"/>
      <c r="E21" s="58">
        <v>0</v>
      </c>
    </row>
    <row r="22" spans="1:5" ht="14.45" customHeight="1" x14ac:dyDescent="0.25">
      <c r="A22" s="27"/>
      <c r="B22" s="59" t="s">
        <v>25</v>
      </c>
      <c r="C22" s="14"/>
      <c r="D22" s="15"/>
      <c r="E22" s="60"/>
    </row>
    <row r="23" spans="1:5" x14ac:dyDescent="0.25">
      <c r="A23" s="51"/>
      <c r="B23" s="157" t="s">
        <v>26</v>
      </c>
      <c r="C23" s="157"/>
      <c r="D23" s="157"/>
      <c r="E23" s="13">
        <v>0</v>
      </c>
    </row>
    <row r="24" spans="1:5" ht="14.45" customHeight="1" x14ac:dyDescent="0.25">
      <c r="A24" s="61"/>
      <c r="B24" s="157" t="s">
        <v>27</v>
      </c>
      <c r="C24" s="157"/>
      <c r="D24" s="157"/>
      <c r="E24" s="13">
        <v>0</v>
      </c>
    </row>
    <row r="25" spans="1:5" x14ac:dyDescent="0.25">
      <c r="A25" s="30"/>
      <c r="B25" s="166" t="s">
        <v>28</v>
      </c>
      <c r="C25" s="167"/>
      <c r="D25" s="168"/>
      <c r="E25" s="13">
        <v>0</v>
      </c>
    </row>
    <row r="26" spans="1:5" ht="15.75" thickBot="1" x14ac:dyDescent="0.3">
      <c r="A26" s="62"/>
      <c r="B26" s="158" t="s">
        <v>29</v>
      </c>
      <c r="C26" s="158"/>
      <c r="D26" s="158"/>
      <c r="E26" s="16">
        <v>0</v>
      </c>
    </row>
    <row r="27" spans="1:5" ht="27" customHeight="1" x14ac:dyDescent="0.25">
      <c r="A27" s="26">
        <v>8</v>
      </c>
      <c r="B27" s="159" t="s">
        <v>30</v>
      </c>
      <c r="C27" s="160"/>
      <c r="D27" s="161"/>
      <c r="E27" s="58">
        <f>SUM(E29:E30)</f>
        <v>3894</v>
      </c>
    </row>
    <row r="28" spans="1:5" x14ac:dyDescent="0.25">
      <c r="A28" s="27"/>
      <c r="B28" s="59" t="s">
        <v>25</v>
      </c>
      <c r="C28" s="11"/>
      <c r="D28" s="12"/>
      <c r="E28" s="60"/>
    </row>
    <row r="29" spans="1:5" ht="14.45" customHeight="1" x14ac:dyDescent="0.25">
      <c r="A29" s="27"/>
      <c r="B29" s="162" t="s">
        <v>31</v>
      </c>
      <c r="C29" s="162"/>
      <c r="D29" s="162"/>
      <c r="E29" s="13">
        <v>42</v>
      </c>
    </row>
    <row r="30" spans="1:5" ht="15.75" thickBot="1" x14ac:dyDescent="0.3">
      <c r="A30" s="28"/>
      <c r="B30" s="169" t="s">
        <v>32</v>
      </c>
      <c r="C30" s="169"/>
      <c r="D30" s="169"/>
      <c r="E30" s="16">
        <v>3852</v>
      </c>
    </row>
    <row r="31" spans="1:5" ht="15.75" thickBot="1" x14ac:dyDescent="0.3">
      <c r="A31" s="9">
        <v>9</v>
      </c>
      <c r="B31" s="151" t="s">
        <v>10</v>
      </c>
      <c r="C31" s="152"/>
      <c r="D31" s="153"/>
      <c r="E31" s="17">
        <v>35654.519999999997</v>
      </c>
    </row>
    <row r="32" spans="1:5" ht="15.75" thickBot="1" x14ac:dyDescent="0.3">
      <c r="A32" s="9">
        <v>10</v>
      </c>
      <c r="B32" s="151" t="s">
        <v>11</v>
      </c>
      <c r="C32" s="152"/>
      <c r="D32" s="153"/>
      <c r="E32" s="17">
        <v>21487.8</v>
      </c>
    </row>
    <row r="33" spans="1:6" ht="15.75" thickBot="1" x14ac:dyDescent="0.3">
      <c r="A33" s="9">
        <v>11</v>
      </c>
      <c r="B33" s="151" t="s">
        <v>12</v>
      </c>
      <c r="C33" s="152"/>
      <c r="D33" s="153"/>
      <c r="E33" s="17">
        <v>93629.25</v>
      </c>
    </row>
    <row r="34" spans="1:6" ht="15.75" thickBot="1" x14ac:dyDescent="0.3">
      <c r="A34" s="9">
        <v>12</v>
      </c>
      <c r="B34" s="151" t="s">
        <v>33</v>
      </c>
      <c r="C34" s="152"/>
      <c r="D34" s="153"/>
      <c r="E34" s="17">
        <v>27945.7</v>
      </c>
    </row>
    <row r="35" spans="1:6" ht="15.75" thickBot="1" x14ac:dyDescent="0.3">
      <c r="A35" s="9">
        <v>13</v>
      </c>
      <c r="B35" s="151" t="s">
        <v>34</v>
      </c>
      <c r="C35" s="152"/>
      <c r="D35" s="153"/>
      <c r="E35" s="17">
        <v>91395.59</v>
      </c>
    </row>
    <row r="36" spans="1:6" ht="27.6" customHeight="1" thickBot="1" x14ac:dyDescent="0.3">
      <c r="A36" s="5">
        <v>14</v>
      </c>
      <c r="B36" s="145" t="s">
        <v>35</v>
      </c>
      <c r="C36" s="146"/>
      <c r="D36" s="147"/>
      <c r="E36" s="20">
        <v>146513.76</v>
      </c>
    </row>
    <row r="37" spans="1:6" ht="15.75" thickBot="1" x14ac:dyDescent="0.3">
      <c r="A37" s="9">
        <v>15</v>
      </c>
      <c r="B37" s="104" t="s">
        <v>43</v>
      </c>
      <c r="C37" s="105"/>
      <c r="D37" s="105"/>
      <c r="E37" s="106">
        <v>15175.95</v>
      </c>
      <c r="F37" s="74"/>
    </row>
    <row r="38" spans="1:6" ht="15.75" thickBot="1" x14ac:dyDescent="0.3">
      <c r="A38" s="5">
        <v>16</v>
      </c>
      <c r="B38" s="63" t="s">
        <v>36</v>
      </c>
      <c r="C38" s="64"/>
      <c r="D38" s="64"/>
      <c r="E38" s="8">
        <f>SUM(E36+E35+E34+E33+E32+E31+E27+E21+E20+E19+E15+E10+E9+E8+E37)</f>
        <v>1513090.3299999998</v>
      </c>
    </row>
  </sheetData>
  <mergeCells count="31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5:D35"/>
    <mergeCell ref="B33:D33"/>
    <mergeCell ref="B17:D17"/>
    <mergeCell ref="B19:D19"/>
    <mergeCell ref="B18:D18"/>
    <mergeCell ref="B14:D14"/>
    <mergeCell ref="B15:D15"/>
    <mergeCell ref="B36:D36"/>
    <mergeCell ref="B12:D12"/>
    <mergeCell ref="B13:D13"/>
    <mergeCell ref="B34:D34"/>
    <mergeCell ref="B20:D20"/>
    <mergeCell ref="B23:D23"/>
    <mergeCell ref="B24:D24"/>
    <mergeCell ref="B26:D26"/>
    <mergeCell ref="B27:D27"/>
    <mergeCell ref="B29:D29"/>
    <mergeCell ref="B31:D31"/>
    <mergeCell ref="B32:D32"/>
    <mergeCell ref="B21:D21"/>
    <mergeCell ref="B25:D25"/>
    <mergeCell ref="B30:D3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J29" sqref="J29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7109375" customWidth="1"/>
    <col min="7" max="7" width="10.5703125" hidden="1" customWidth="1"/>
    <col min="8" max="8" width="0" hidden="1" customWidth="1"/>
  </cols>
  <sheetData>
    <row r="1" spans="1:8" ht="36" customHeight="1" x14ac:dyDescent="0.25">
      <c r="A1" s="187" t="s">
        <v>80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1155939.5399999998</v>
      </c>
      <c r="G3">
        <v>1140339.5399999998</v>
      </c>
      <c r="H3">
        <v>15600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1140175.3900000001</v>
      </c>
      <c r="G4">
        <v>1124575.3900000001</v>
      </c>
      <c r="H4">
        <v>15600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350305.95999999973</v>
      </c>
      <c r="G5">
        <v>349990.95999999973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39.6" customHeight="1" thickBot="1" x14ac:dyDescent="0.3">
      <c r="A8" s="5">
        <v>1</v>
      </c>
      <c r="B8" s="171" t="s">
        <v>17</v>
      </c>
      <c r="C8" s="172"/>
      <c r="D8" s="173"/>
      <c r="E8" s="10">
        <v>116921.21</v>
      </c>
    </row>
    <row r="9" spans="1:8" ht="40.9" customHeight="1" thickBot="1" x14ac:dyDescent="0.3">
      <c r="A9" s="5">
        <v>2</v>
      </c>
      <c r="B9" s="174" t="s">
        <v>18</v>
      </c>
      <c r="C9" s="175"/>
      <c r="D9" s="176"/>
      <c r="E9" s="8">
        <v>49428.95</v>
      </c>
    </row>
    <row r="10" spans="1:8" ht="39.6" customHeight="1" x14ac:dyDescent="0.25">
      <c r="A10" s="26">
        <v>3</v>
      </c>
      <c r="B10" s="159" t="s">
        <v>19</v>
      </c>
      <c r="C10" s="160"/>
      <c r="D10" s="161"/>
      <c r="E10" s="46">
        <v>743050.62</v>
      </c>
    </row>
    <row r="11" spans="1:8" x14ac:dyDescent="0.25">
      <c r="A11" s="27"/>
      <c r="B11" s="47" t="s">
        <v>20</v>
      </c>
      <c r="C11" s="48"/>
      <c r="D11" s="49"/>
      <c r="E11" s="50">
        <f>SUM(E12:E17)</f>
        <v>688057.85</v>
      </c>
    </row>
    <row r="12" spans="1:8" s="24" customFormat="1" x14ac:dyDescent="0.25">
      <c r="A12" s="84"/>
      <c r="B12" s="148" t="s">
        <v>120</v>
      </c>
      <c r="C12" s="149"/>
      <c r="D12" s="150"/>
      <c r="E12" s="85">
        <v>258940.79</v>
      </c>
    </row>
    <row r="13" spans="1:8" s="24" customFormat="1" x14ac:dyDescent="0.25">
      <c r="A13" s="84"/>
      <c r="B13" s="148" t="s">
        <v>129</v>
      </c>
      <c r="C13" s="192"/>
      <c r="D13" s="193"/>
      <c r="E13" s="85">
        <v>14000</v>
      </c>
    </row>
    <row r="14" spans="1:8" s="24" customFormat="1" x14ac:dyDescent="0.25">
      <c r="A14" s="84"/>
      <c r="B14" s="177" t="s">
        <v>134</v>
      </c>
      <c r="C14" s="178"/>
      <c r="D14" s="179"/>
      <c r="E14" s="80">
        <v>3243.16</v>
      </c>
    </row>
    <row r="15" spans="1:8" s="24" customFormat="1" ht="15" customHeight="1" x14ac:dyDescent="0.25">
      <c r="A15" s="84"/>
      <c r="B15" s="125" t="s">
        <v>101</v>
      </c>
      <c r="C15" s="126"/>
      <c r="D15" s="127"/>
      <c r="E15" s="85">
        <v>14000</v>
      </c>
    </row>
    <row r="16" spans="1:8" s="24" customFormat="1" x14ac:dyDescent="0.25">
      <c r="A16" s="84"/>
      <c r="B16" s="125" t="s">
        <v>102</v>
      </c>
      <c r="C16" s="126"/>
      <c r="D16" s="127"/>
      <c r="E16" s="85">
        <v>353947.26</v>
      </c>
    </row>
    <row r="17" spans="1:5" ht="15.75" thickBot="1" x14ac:dyDescent="0.3">
      <c r="A17" s="54"/>
      <c r="B17" s="203" t="s">
        <v>220</v>
      </c>
      <c r="C17" s="204"/>
      <c r="D17" s="205"/>
      <c r="E17" s="73">
        <v>43926.64</v>
      </c>
    </row>
    <row r="18" spans="1:5" ht="41.45" customHeight="1" x14ac:dyDescent="0.25">
      <c r="A18" s="29">
        <v>4</v>
      </c>
      <c r="B18" s="159" t="s">
        <v>21</v>
      </c>
      <c r="C18" s="160"/>
      <c r="D18" s="161"/>
      <c r="E18" s="46">
        <f>174144.82+36250.72</f>
        <v>210395.54</v>
      </c>
    </row>
    <row r="19" spans="1:5" x14ac:dyDescent="0.25">
      <c r="A19" s="27"/>
      <c r="B19" s="47" t="s">
        <v>20</v>
      </c>
      <c r="C19" s="48"/>
      <c r="D19" s="49"/>
      <c r="E19" s="50"/>
    </row>
    <row r="20" spans="1:5" ht="15.75" thickBot="1" x14ac:dyDescent="0.3">
      <c r="A20" s="56"/>
      <c r="B20" s="181"/>
      <c r="C20" s="182"/>
      <c r="D20" s="183"/>
      <c r="E20" s="19"/>
    </row>
    <row r="21" spans="1:5" ht="15.75" thickBot="1" x14ac:dyDescent="0.3">
      <c r="A21" s="5">
        <v>5</v>
      </c>
      <c r="B21" s="180" t="s">
        <v>22</v>
      </c>
      <c r="C21" s="180"/>
      <c r="D21" s="180"/>
      <c r="E21" s="17">
        <v>0</v>
      </c>
    </row>
    <row r="22" spans="1:5" ht="26.45" customHeight="1" thickBot="1" x14ac:dyDescent="0.3">
      <c r="A22" s="28">
        <v>6</v>
      </c>
      <c r="B22" s="154" t="s">
        <v>23</v>
      </c>
      <c r="C22" s="155"/>
      <c r="D22" s="156"/>
      <c r="E22" s="57">
        <v>12600</v>
      </c>
    </row>
    <row r="23" spans="1:5" x14ac:dyDescent="0.25">
      <c r="A23" s="26">
        <v>7</v>
      </c>
      <c r="B23" s="163" t="s">
        <v>24</v>
      </c>
      <c r="C23" s="164"/>
      <c r="D23" s="165"/>
      <c r="E23" s="58">
        <v>0</v>
      </c>
    </row>
    <row r="24" spans="1:5" ht="14.45" customHeight="1" x14ac:dyDescent="0.25">
      <c r="A24" s="27"/>
      <c r="B24" s="59" t="s">
        <v>25</v>
      </c>
      <c r="C24" s="14"/>
      <c r="D24" s="15"/>
      <c r="E24" s="60"/>
    </row>
    <row r="25" spans="1:5" x14ac:dyDescent="0.25">
      <c r="A25" s="51"/>
      <c r="B25" s="157" t="s">
        <v>26</v>
      </c>
      <c r="C25" s="157"/>
      <c r="D25" s="157"/>
      <c r="E25" s="13">
        <v>0</v>
      </c>
    </row>
    <row r="26" spans="1:5" ht="14.45" customHeight="1" x14ac:dyDescent="0.25">
      <c r="A26" s="61"/>
      <c r="B26" s="157" t="s">
        <v>27</v>
      </c>
      <c r="C26" s="157"/>
      <c r="D26" s="157"/>
      <c r="E26" s="13">
        <v>0</v>
      </c>
    </row>
    <row r="27" spans="1:5" ht="15" customHeight="1" x14ac:dyDescent="0.25">
      <c r="A27" s="30"/>
      <c r="B27" s="166" t="s">
        <v>28</v>
      </c>
      <c r="C27" s="167"/>
      <c r="D27" s="168"/>
      <c r="E27" s="13">
        <v>0</v>
      </c>
    </row>
    <row r="28" spans="1:5" ht="14.45" customHeight="1" thickBot="1" x14ac:dyDescent="0.3">
      <c r="A28" s="62"/>
      <c r="B28" s="158" t="s">
        <v>29</v>
      </c>
      <c r="C28" s="158"/>
      <c r="D28" s="158"/>
      <c r="E28" s="16">
        <v>0</v>
      </c>
    </row>
    <row r="29" spans="1:5" ht="28.15" customHeight="1" x14ac:dyDescent="0.25">
      <c r="A29" s="26">
        <v>8</v>
      </c>
      <c r="B29" s="159" t="s">
        <v>30</v>
      </c>
      <c r="C29" s="160"/>
      <c r="D29" s="161"/>
      <c r="E29" s="58">
        <f>SUM(E31:E32)</f>
        <v>38487</v>
      </c>
    </row>
    <row r="30" spans="1:5" x14ac:dyDescent="0.25">
      <c r="A30" s="27"/>
      <c r="B30" s="59" t="s">
        <v>25</v>
      </c>
      <c r="C30" s="11"/>
      <c r="D30" s="12"/>
      <c r="E30" s="60"/>
    </row>
    <row r="31" spans="1:5" x14ac:dyDescent="0.25">
      <c r="A31" s="27"/>
      <c r="B31" s="162" t="s">
        <v>31</v>
      </c>
      <c r="C31" s="162"/>
      <c r="D31" s="162"/>
      <c r="E31" s="13">
        <v>4575</v>
      </c>
    </row>
    <row r="32" spans="1:5" ht="15.75" thickBot="1" x14ac:dyDescent="0.3">
      <c r="A32" s="28"/>
      <c r="B32" s="169" t="s">
        <v>32</v>
      </c>
      <c r="C32" s="169"/>
      <c r="D32" s="169"/>
      <c r="E32" s="16">
        <v>33912</v>
      </c>
    </row>
    <row r="33" spans="1:6" ht="14.45" customHeight="1" thickBot="1" x14ac:dyDescent="0.3">
      <c r="A33" s="9">
        <v>9</v>
      </c>
      <c r="B33" s="151" t="s">
        <v>10</v>
      </c>
      <c r="C33" s="152"/>
      <c r="D33" s="153"/>
      <c r="E33" s="17">
        <v>25659.360000000001</v>
      </c>
    </row>
    <row r="34" spans="1:6" ht="15.75" thickBot="1" x14ac:dyDescent="0.3">
      <c r="A34" s="9">
        <v>10</v>
      </c>
      <c r="B34" s="151" t="s">
        <v>11</v>
      </c>
      <c r="C34" s="152"/>
      <c r="D34" s="153"/>
      <c r="E34" s="17">
        <v>12747</v>
      </c>
    </row>
    <row r="35" spans="1:6" ht="15.75" thickBot="1" x14ac:dyDescent="0.3">
      <c r="A35" s="9">
        <v>11</v>
      </c>
      <c r="B35" s="151" t="s">
        <v>12</v>
      </c>
      <c r="C35" s="152"/>
      <c r="D35" s="153"/>
      <c r="E35" s="17">
        <v>66476.77</v>
      </c>
    </row>
    <row r="36" spans="1:6" ht="15.75" thickBot="1" x14ac:dyDescent="0.3">
      <c r="A36" s="9">
        <v>12</v>
      </c>
      <c r="B36" s="151" t="s">
        <v>33</v>
      </c>
      <c r="C36" s="152"/>
      <c r="D36" s="153"/>
      <c r="E36" s="17">
        <v>20801.830000000002</v>
      </c>
    </row>
    <row r="37" spans="1:6" ht="15.75" thickBot="1" x14ac:dyDescent="0.3">
      <c r="A37" s="9">
        <v>13</v>
      </c>
      <c r="B37" s="151" t="s">
        <v>34</v>
      </c>
      <c r="C37" s="152"/>
      <c r="D37" s="153"/>
      <c r="E37" s="17">
        <v>64719.23</v>
      </c>
    </row>
    <row r="38" spans="1:6" ht="27.6" customHeight="1" thickBot="1" x14ac:dyDescent="0.3">
      <c r="A38" s="5">
        <v>14</v>
      </c>
      <c r="B38" s="145" t="s">
        <v>35</v>
      </c>
      <c r="C38" s="146"/>
      <c r="D38" s="147"/>
      <c r="E38" s="20">
        <v>86684.14</v>
      </c>
    </row>
    <row r="39" spans="1:6" ht="15.75" thickBot="1" x14ac:dyDescent="0.3">
      <c r="A39" s="9">
        <v>15</v>
      </c>
      <c r="B39" s="104" t="s">
        <v>43</v>
      </c>
      <c r="C39" s="105"/>
      <c r="D39" s="105"/>
      <c r="E39" s="106">
        <v>10746.43</v>
      </c>
      <c r="F39" s="74"/>
    </row>
    <row r="40" spans="1:6" ht="15.75" thickBot="1" x14ac:dyDescent="0.3">
      <c r="A40" s="5">
        <v>16</v>
      </c>
      <c r="B40" s="63" t="s">
        <v>36</v>
      </c>
      <c r="C40" s="64"/>
      <c r="D40" s="64"/>
      <c r="E40" s="8">
        <f>SUM(E38+E37+E36+E35+E34+E33+E29+E23+E22+E21+E18+E10+E9+E8+E39)</f>
        <v>1458718.0799999998</v>
      </c>
    </row>
  </sheetData>
  <mergeCells count="31">
    <mergeCell ref="B21:D21"/>
    <mergeCell ref="B23:D23"/>
    <mergeCell ref="B25:D25"/>
    <mergeCell ref="B29:D29"/>
    <mergeCell ref="B32:D32"/>
    <mergeCell ref="B22:D22"/>
    <mergeCell ref="B14:D14"/>
    <mergeCell ref="B20:D20"/>
    <mergeCell ref="B17:D17"/>
    <mergeCell ref="B18:D18"/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12:D12"/>
    <mergeCell ref="B13:D13"/>
    <mergeCell ref="B38:D38"/>
    <mergeCell ref="B26:D26"/>
    <mergeCell ref="B27:D27"/>
    <mergeCell ref="B28:D28"/>
    <mergeCell ref="B31:D31"/>
    <mergeCell ref="B33:D33"/>
    <mergeCell ref="B35:D35"/>
    <mergeCell ref="B36:D36"/>
    <mergeCell ref="B34:D34"/>
    <mergeCell ref="B37:D3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7" workbookViewId="0">
      <selection activeCell="I20" sqref="I2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6.28515625" customWidth="1"/>
    <col min="6" max="6" width="12.85546875" customWidth="1"/>
    <col min="7" max="7" width="10.85546875" hidden="1" customWidth="1"/>
    <col min="8" max="8" width="0" hidden="1" customWidth="1"/>
  </cols>
  <sheetData>
    <row r="1" spans="1:8" ht="34.5" customHeight="1" x14ac:dyDescent="0.25">
      <c r="A1" s="187" t="s">
        <v>57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1546647.36</v>
      </c>
      <c r="G3">
        <v>1534467.36</v>
      </c>
      <c r="H3">
        <v>12180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1522723.7399999998</v>
      </c>
      <c r="G4">
        <v>1510543.7399999998</v>
      </c>
      <c r="H4">
        <v>12180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449029.52000000048</v>
      </c>
      <c r="G5">
        <v>449029.52000000048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3.9" customHeight="1" thickBot="1" x14ac:dyDescent="0.3">
      <c r="A8" s="5">
        <v>1</v>
      </c>
      <c r="B8" s="171" t="s">
        <v>17</v>
      </c>
      <c r="C8" s="172"/>
      <c r="D8" s="173"/>
      <c r="E8" s="10">
        <v>158686</v>
      </c>
    </row>
    <row r="9" spans="1:8" ht="43.9" customHeight="1" thickBot="1" x14ac:dyDescent="0.3">
      <c r="A9" s="5">
        <v>2</v>
      </c>
      <c r="B9" s="174" t="s">
        <v>18</v>
      </c>
      <c r="C9" s="175"/>
      <c r="D9" s="176"/>
      <c r="E9" s="8">
        <v>66485.399999999994</v>
      </c>
    </row>
    <row r="10" spans="1:8" ht="43.9" customHeight="1" x14ac:dyDescent="0.25">
      <c r="A10" s="26">
        <v>3</v>
      </c>
      <c r="B10" s="159" t="s">
        <v>19</v>
      </c>
      <c r="C10" s="160"/>
      <c r="D10" s="161"/>
      <c r="E10" s="46">
        <f>E11+83894.16</f>
        <v>821103.68</v>
      </c>
    </row>
    <row r="11" spans="1:8" x14ac:dyDescent="0.25">
      <c r="A11" s="27"/>
      <c r="B11" s="47" t="s">
        <v>20</v>
      </c>
      <c r="C11" s="48"/>
      <c r="D11" s="49"/>
      <c r="E11" s="50">
        <f>SUM(E12:E16)</f>
        <v>737209.52</v>
      </c>
    </row>
    <row r="12" spans="1:8" x14ac:dyDescent="0.25">
      <c r="A12" s="51"/>
      <c r="B12" s="148" t="s">
        <v>124</v>
      </c>
      <c r="C12" s="149"/>
      <c r="D12" s="150"/>
      <c r="E12" s="52">
        <v>237485.39</v>
      </c>
    </row>
    <row r="13" spans="1:8" x14ac:dyDescent="0.25">
      <c r="A13" s="51"/>
      <c r="B13" s="148" t="s">
        <v>132</v>
      </c>
      <c r="C13" s="192"/>
      <c r="D13" s="193"/>
      <c r="E13" s="52">
        <v>14000</v>
      </c>
    </row>
    <row r="14" spans="1:8" x14ac:dyDescent="0.25">
      <c r="A14" s="51"/>
      <c r="B14" s="177" t="s">
        <v>128</v>
      </c>
      <c r="C14" s="178"/>
      <c r="D14" s="179"/>
      <c r="E14" s="53">
        <v>14000</v>
      </c>
    </row>
    <row r="15" spans="1:8" x14ac:dyDescent="0.25">
      <c r="A15" s="51"/>
      <c r="B15" s="148" t="s">
        <v>121</v>
      </c>
      <c r="C15" s="192"/>
      <c r="D15" s="193"/>
      <c r="E15" s="52">
        <v>431193.63</v>
      </c>
    </row>
    <row r="16" spans="1:8" x14ac:dyDescent="0.25">
      <c r="A16" s="51"/>
      <c r="B16" s="148" t="s">
        <v>220</v>
      </c>
      <c r="C16" s="192"/>
      <c r="D16" s="193"/>
      <c r="E16" s="52">
        <v>40530.5</v>
      </c>
    </row>
    <row r="17" spans="1:5" ht="15.75" thickBot="1" x14ac:dyDescent="0.3">
      <c r="A17" s="54"/>
      <c r="B17" s="184"/>
      <c r="C17" s="185"/>
      <c r="D17" s="186"/>
      <c r="E17" s="55"/>
    </row>
    <row r="18" spans="1:5" ht="41.45" customHeight="1" x14ac:dyDescent="0.25">
      <c r="A18" s="29">
        <v>4</v>
      </c>
      <c r="B18" s="159" t="s">
        <v>21</v>
      </c>
      <c r="C18" s="160"/>
      <c r="D18" s="161"/>
      <c r="E18" s="46">
        <f>E19+261023.72+48759.76</f>
        <v>424959.53</v>
      </c>
    </row>
    <row r="19" spans="1:5" x14ac:dyDescent="0.25">
      <c r="A19" s="27"/>
      <c r="B19" s="47" t="s">
        <v>20</v>
      </c>
      <c r="C19" s="48"/>
      <c r="D19" s="49"/>
      <c r="E19" s="50">
        <f>SUM(E20:E21)</f>
        <v>115176.04999999999</v>
      </c>
    </row>
    <row r="20" spans="1:5" x14ac:dyDescent="0.25">
      <c r="A20" s="51"/>
      <c r="B20" s="148" t="s">
        <v>119</v>
      </c>
      <c r="C20" s="149"/>
      <c r="D20" s="150"/>
      <c r="E20" s="52">
        <v>112707.9</v>
      </c>
    </row>
    <row r="21" spans="1:5" x14ac:dyDescent="0.25">
      <c r="A21" s="51"/>
      <c r="B21" s="148" t="s">
        <v>221</v>
      </c>
      <c r="C21" s="192"/>
      <c r="D21" s="193"/>
      <c r="E21" s="52">
        <v>2468.15</v>
      </c>
    </row>
    <row r="22" spans="1:5" x14ac:dyDescent="0.25">
      <c r="A22" s="51"/>
      <c r="B22" s="209"/>
      <c r="C22" s="210"/>
      <c r="D22" s="211"/>
      <c r="E22" s="53"/>
    </row>
    <row r="23" spans="1:5" ht="15.75" thickBot="1" x14ac:dyDescent="0.3">
      <c r="A23" s="56"/>
      <c r="B23" s="181"/>
      <c r="C23" s="182"/>
      <c r="D23" s="183"/>
      <c r="E23" s="19"/>
    </row>
    <row r="24" spans="1:5" ht="15.75" thickBot="1" x14ac:dyDescent="0.3">
      <c r="A24" s="5">
        <v>5</v>
      </c>
      <c r="B24" s="180" t="s">
        <v>22</v>
      </c>
      <c r="C24" s="180"/>
      <c r="D24" s="180"/>
      <c r="E24" s="17">
        <v>20260</v>
      </c>
    </row>
    <row r="25" spans="1:5" ht="28.15" customHeight="1" thickBot="1" x14ac:dyDescent="0.3">
      <c r="A25" s="28">
        <v>6</v>
      </c>
      <c r="B25" s="154" t="s">
        <v>23</v>
      </c>
      <c r="C25" s="155"/>
      <c r="D25" s="156"/>
      <c r="E25" s="57">
        <v>18000</v>
      </c>
    </row>
    <row r="26" spans="1:5" x14ac:dyDescent="0.25">
      <c r="A26" s="26">
        <v>7</v>
      </c>
      <c r="B26" s="163" t="s">
        <v>24</v>
      </c>
      <c r="C26" s="164"/>
      <c r="D26" s="165"/>
      <c r="E26" s="58">
        <v>0</v>
      </c>
    </row>
    <row r="27" spans="1:5" ht="14.45" customHeight="1" x14ac:dyDescent="0.25">
      <c r="A27" s="27"/>
      <c r="B27" s="59" t="s">
        <v>25</v>
      </c>
      <c r="C27" s="14"/>
      <c r="D27" s="15"/>
      <c r="E27" s="60"/>
    </row>
    <row r="28" spans="1:5" x14ac:dyDescent="0.25">
      <c r="A28" s="51"/>
      <c r="B28" s="157" t="s">
        <v>26</v>
      </c>
      <c r="C28" s="157"/>
      <c r="D28" s="157"/>
      <c r="E28" s="13">
        <v>0</v>
      </c>
    </row>
    <row r="29" spans="1:5" ht="14.45" customHeight="1" x14ac:dyDescent="0.25">
      <c r="A29" s="61"/>
      <c r="B29" s="157" t="s">
        <v>27</v>
      </c>
      <c r="C29" s="157"/>
      <c r="D29" s="157"/>
      <c r="E29" s="13">
        <v>0</v>
      </c>
    </row>
    <row r="30" spans="1:5" x14ac:dyDescent="0.25">
      <c r="A30" s="30"/>
      <c r="B30" s="166" t="s">
        <v>28</v>
      </c>
      <c r="C30" s="167"/>
      <c r="D30" s="168"/>
      <c r="E30" s="13">
        <v>0</v>
      </c>
    </row>
    <row r="31" spans="1:5" ht="15.75" thickBot="1" x14ac:dyDescent="0.3">
      <c r="A31" s="62"/>
      <c r="B31" s="158" t="s">
        <v>29</v>
      </c>
      <c r="C31" s="158"/>
      <c r="D31" s="158"/>
      <c r="E31" s="16">
        <v>0</v>
      </c>
    </row>
    <row r="32" spans="1:5" ht="27.6" customHeight="1" x14ac:dyDescent="0.25">
      <c r="A32" s="26">
        <v>8</v>
      </c>
      <c r="B32" s="159" t="s">
        <v>30</v>
      </c>
      <c r="C32" s="160"/>
      <c r="D32" s="161"/>
      <c r="E32" s="58">
        <f>SUM(E34:E35)</f>
        <v>9359.4</v>
      </c>
    </row>
    <row r="33" spans="1:6" x14ac:dyDescent="0.25">
      <c r="A33" s="27"/>
      <c r="B33" s="59" t="s">
        <v>25</v>
      </c>
      <c r="C33" s="11"/>
      <c r="D33" s="12"/>
      <c r="E33" s="60"/>
    </row>
    <row r="34" spans="1:6" ht="14.45" customHeight="1" x14ac:dyDescent="0.25">
      <c r="A34" s="27"/>
      <c r="B34" s="162" t="s">
        <v>31</v>
      </c>
      <c r="C34" s="162"/>
      <c r="D34" s="162"/>
      <c r="E34" s="13">
        <v>6233.4</v>
      </c>
    </row>
    <row r="35" spans="1:6" ht="15.75" thickBot="1" x14ac:dyDescent="0.3">
      <c r="A35" s="28"/>
      <c r="B35" s="169" t="s">
        <v>32</v>
      </c>
      <c r="C35" s="169"/>
      <c r="D35" s="169"/>
      <c r="E35" s="16">
        <v>3126</v>
      </c>
    </row>
    <row r="36" spans="1:6" ht="15.75" thickBot="1" x14ac:dyDescent="0.3">
      <c r="A36" s="9">
        <v>9</v>
      </c>
      <c r="B36" s="151" t="s">
        <v>10</v>
      </c>
      <c r="C36" s="152"/>
      <c r="D36" s="153"/>
      <c r="E36" s="17">
        <v>34481.879999999997</v>
      </c>
    </row>
    <row r="37" spans="1:6" ht="15.75" thickBot="1" x14ac:dyDescent="0.3">
      <c r="A37" s="9">
        <v>10</v>
      </c>
      <c r="B37" s="151" t="s">
        <v>11</v>
      </c>
      <c r="C37" s="152"/>
      <c r="D37" s="153"/>
      <c r="E37" s="17">
        <v>18210</v>
      </c>
    </row>
    <row r="38" spans="1:6" ht="15.75" thickBot="1" x14ac:dyDescent="0.3">
      <c r="A38" s="9">
        <v>11</v>
      </c>
      <c r="B38" s="151" t="s">
        <v>12</v>
      </c>
      <c r="C38" s="152"/>
      <c r="D38" s="153"/>
      <c r="E38" s="17">
        <v>89415.94</v>
      </c>
    </row>
    <row r="39" spans="1:6" ht="15.75" thickBot="1" x14ac:dyDescent="0.3">
      <c r="A39" s="9">
        <v>12</v>
      </c>
      <c r="B39" s="151" t="s">
        <v>33</v>
      </c>
      <c r="C39" s="152"/>
      <c r="D39" s="153"/>
      <c r="E39" s="17">
        <v>27941.27</v>
      </c>
    </row>
    <row r="40" spans="1:6" ht="15.75" thickBot="1" x14ac:dyDescent="0.3">
      <c r="A40" s="9">
        <v>13</v>
      </c>
      <c r="B40" s="151" t="s">
        <v>34</v>
      </c>
      <c r="C40" s="152"/>
      <c r="D40" s="153"/>
      <c r="E40" s="17">
        <v>86971.77</v>
      </c>
    </row>
    <row r="41" spans="1:6" ht="27" customHeight="1" thickBot="1" x14ac:dyDescent="0.3">
      <c r="A41" s="5">
        <v>14</v>
      </c>
      <c r="B41" s="145" t="s">
        <v>35</v>
      </c>
      <c r="C41" s="146"/>
      <c r="D41" s="147"/>
      <c r="E41" s="20">
        <v>37127.85</v>
      </c>
      <c r="F41" s="74"/>
    </row>
    <row r="42" spans="1:6" ht="15.75" thickBot="1" x14ac:dyDescent="0.3">
      <c r="A42" s="9">
        <v>15</v>
      </c>
      <c r="B42" s="104" t="s">
        <v>43</v>
      </c>
      <c r="C42" s="105"/>
      <c r="D42" s="105"/>
      <c r="E42" s="106">
        <v>14441.39</v>
      </c>
      <c r="F42" s="74"/>
    </row>
    <row r="43" spans="1:6" ht="15.75" thickBot="1" x14ac:dyDescent="0.3">
      <c r="A43" s="5">
        <v>16</v>
      </c>
      <c r="B43" s="63" t="s">
        <v>36</v>
      </c>
      <c r="C43" s="64"/>
      <c r="D43" s="64"/>
      <c r="E43" s="8">
        <f>SUM(E41+E40+E39+E38+E37+E36+E32+E26+E25+E24+E18+E10+E9+E8+E42)</f>
        <v>1827444.1099999999</v>
      </c>
    </row>
  </sheetData>
  <mergeCells count="36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40:D40"/>
    <mergeCell ref="B38:D38"/>
    <mergeCell ref="B14:D14"/>
    <mergeCell ref="B20:D20"/>
    <mergeCell ref="B21:D21"/>
    <mergeCell ref="B22:D22"/>
    <mergeCell ref="B24:D24"/>
    <mergeCell ref="B23:D23"/>
    <mergeCell ref="B17:D17"/>
    <mergeCell ref="B18:D18"/>
    <mergeCell ref="B15:D15"/>
    <mergeCell ref="B16:D16"/>
    <mergeCell ref="B41:D41"/>
    <mergeCell ref="B12:D12"/>
    <mergeCell ref="B13:D13"/>
    <mergeCell ref="B39:D39"/>
    <mergeCell ref="B25:D25"/>
    <mergeCell ref="B28:D28"/>
    <mergeCell ref="B29:D29"/>
    <mergeCell ref="B31:D31"/>
    <mergeCell ref="B32:D32"/>
    <mergeCell ref="B34:D34"/>
    <mergeCell ref="B36:D36"/>
    <mergeCell ref="B37:D37"/>
    <mergeCell ref="B26:D26"/>
    <mergeCell ref="B30:D30"/>
    <mergeCell ref="B35:D3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7" workbookViewId="0">
      <selection activeCell="F15" sqref="F15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0" hidden="1" customWidth="1"/>
    <col min="8" max="8" width="0" hidden="1" customWidth="1"/>
  </cols>
  <sheetData>
    <row r="1" spans="1:8" ht="34.9" customHeight="1" x14ac:dyDescent="0.25">
      <c r="A1" s="187" t="s">
        <v>79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1297678.73</v>
      </c>
      <c r="G3">
        <v>942304.80999999994</v>
      </c>
      <c r="H3">
        <v>355373.92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1215585</v>
      </c>
      <c r="G4">
        <v>843765.22</v>
      </c>
      <c r="H4">
        <v>371819.78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475509.41999999993</v>
      </c>
      <c r="G5">
        <v>462036.15999999992</v>
      </c>
      <c r="H5">
        <v>13473.26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9" customHeight="1" thickBot="1" x14ac:dyDescent="0.3">
      <c r="A8" s="5">
        <v>1</v>
      </c>
      <c r="B8" s="171" t="s">
        <v>17</v>
      </c>
      <c r="C8" s="172"/>
      <c r="D8" s="173"/>
      <c r="E8" s="10">
        <v>112809.09</v>
      </c>
    </row>
    <row r="9" spans="1:8" ht="42.6" customHeight="1" thickBot="1" x14ac:dyDescent="0.3">
      <c r="A9" s="5">
        <v>2</v>
      </c>
      <c r="B9" s="174" t="s">
        <v>18</v>
      </c>
      <c r="C9" s="175"/>
      <c r="D9" s="176"/>
      <c r="E9" s="8">
        <v>47688.47</v>
      </c>
    </row>
    <row r="10" spans="1:8" ht="42.6" customHeight="1" x14ac:dyDescent="0.25">
      <c r="A10" s="26">
        <v>3</v>
      </c>
      <c r="B10" s="159" t="s">
        <v>19</v>
      </c>
      <c r="C10" s="160"/>
      <c r="D10" s="161"/>
      <c r="E10" s="46">
        <v>503497.81</v>
      </c>
    </row>
    <row r="11" spans="1:8" x14ac:dyDescent="0.25">
      <c r="A11" s="27"/>
      <c r="B11" s="47" t="s">
        <v>20</v>
      </c>
      <c r="C11" s="48"/>
      <c r="D11" s="49"/>
      <c r="E11" s="50">
        <f>SUM(E12:E15)</f>
        <v>445551.94</v>
      </c>
    </row>
    <row r="12" spans="1:8" s="24" customFormat="1" x14ac:dyDescent="0.25">
      <c r="A12" s="84"/>
      <c r="B12" s="148" t="s">
        <v>120</v>
      </c>
      <c r="C12" s="149"/>
      <c r="D12" s="150"/>
      <c r="E12" s="85">
        <v>312455.55</v>
      </c>
    </row>
    <row r="13" spans="1:8" s="24" customFormat="1" x14ac:dyDescent="0.25">
      <c r="A13" s="84"/>
      <c r="B13" s="177" t="s">
        <v>129</v>
      </c>
      <c r="C13" s="178"/>
      <c r="D13" s="179"/>
      <c r="E13" s="85">
        <v>14000</v>
      </c>
    </row>
    <row r="14" spans="1:8" s="24" customFormat="1" x14ac:dyDescent="0.25">
      <c r="A14" s="84"/>
      <c r="B14" s="148" t="s">
        <v>160</v>
      </c>
      <c r="C14" s="192"/>
      <c r="D14" s="193"/>
      <c r="E14" s="85">
        <v>99250</v>
      </c>
    </row>
    <row r="15" spans="1:8" s="24" customFormat="1" x14ac:dyDescent="0.25">
      <c r="A15" s="84"/>
      <c r="B15" s="142" t="s">
        <v>220</v>
      </c>
      <c r="C15" s="143"/>
      <c r="D15" s="144"/>
      <c r="E15" s="80">
        <v>19846.39</v>
      </c>
    </row>
    <row r="16" spans="1:8" ht="15.75" thickBot="1" x14ac:dyDescent="0.3">
      <c r="A16" s="54"/>
      <c r="B16" s="200"/>
      <c r="C16" s="201"/>
      <c r="D16" s="202"/>
      <c r="E16" s="55"/>
    </row>
    <row r="17" spans="1:5" ht="40.15" customHeight="1" x14ac:dyDescent="0.25">
      <c r="A17" s="29">
        <v>4</v>
      </c>
      <c r="B17" s="159" t="s">
        <v>21</v>
      </c>
      <c r="C17" s="160"/>
      <c r="D17" s="161"/>
      <c r="E17" s="46">
        <f>E18+195848.22+34974.28</f>
        <v>269006.99</v>
      </c>
    </row>
    <row r="18" spans="1:5" x14ac:dyDescent="0.25">
      <c r="A18" s="27"/>
      <c r="B18" s="47" t="s">
        <v>20</v>
      </c>
      <c r="C18" s="48"/>
      <c r="D18" s="49"/>
      <c r="E18" s="50">
        <f>E19</f>
        <v>38184.49</v>
      </c>
    </row>
    <row r="19" spans="1:5" x14ac:dyDescent="0.25">
      <c r="A19" s="51"/>
      <c r="B19" s="148" t="s">
        <v>182</v>
      </c>
      <c r="C19" s="149"/>
      <c r="D19" s="150"/>
      <c r="E19" s="52">
        <v>38184.49</v>
      </c>
    </row>
    <row r="20" spans="1:5" ht="15.75" thickBot="1" x14ac:dyDescent="0.3">
      <c r="A20" s="56"/>
      <c r="B20" s="181"/>
      <c r="C20" s="182"/>
      <c r="D20" s="183"/>
      <c r="E20" s="19"/>
    </row>
    <row r="21" spans="1:5" ht="15.75" thickBot="1" x14ac:dyDescent="0.3">
      <c r="A21" s="5">
        <v>5</v>
      </c>
      <c r="B21" s="180" t="s">
        <v>22</v>
      </c>
      <c r="C21" s="180"/>
      <c r="D21" s="180"/>
      <c r="E21" s="17">
        <v>0</v>
      </c>
    </row>
    <row r="22" spans="1:5" ht="27" customHeight="1" thickBot="1" x14ac:dyDescent="0.3">
      <c r="A22" s="28">
        <v>6</v>
      </c>
      <c r="B22" s="154" t="s">
        <v>23</v>
      </c>
      <c r="C22" s="155"/>
      <c r="D22" s="156"/>
      <c r="E22" s="57">
        <v>13320</v>
      </c>
    </row>
    <row r="23" spans="1:5" x14ac:dyDescent="0.25">
      <c r="A23" s="26">
        <v>7</v>
      </c>
      <c r="B23" s="163" t="s">
        <v>24</v>
      </c>
      <c r="C23" s="164"/>
      <c r="D23" s="165"/>
      <c r="E23" s="58">
        <v>0</v>
      </c>
    </row>
    <row r="24" spans="1:5" ht="14.45" customHeight="1" x14ac:dyDescent="0.25">
      <c r="A24" s="27"/>
      <c r="B24" s="59" t="s">
        <v>25</v>
      </c>
      <c r="C24" s="14"/>
      <c r="D24" s="15"/>
      <c r="E24" s="60"/>
    </row>
    <row r="25" spans="1:5" x14ac:dyDescent="0.25">
      <c r="A25" s="51"/>
      <c r="B25" s="157" t="s">
        <v>26</v>
      </c>
      <c r="C25" s="157"/>
      <c r="D25" s="157"/>
      <c r="E25" s="13">
        <v>0</v>
      </c>
    </row>
    <row r="26" spans="1:5" ht="14.45" customHeight="1" x14ac:dyDescent="0.25">
      <c r="A26" s="61"/>
      <c r="B26" s="157" t="s">
        <v>27</v>
      </c>
      <c r="C26" s="157"/>
      <c r="D26" s="157"/>
      <c r="E26" s="13">
        <v>0</v>
      </c>
    </row>
    <row r="27" spans="1:5" x14ac:dyDescent="0.25">
      <c r="A27" s="30"/>
      <c r="B27" s="166" t="s">
        <v>28</v>
      </c>
      <c r="C27" s="167"/>
      <c r="D27" s="168"/>
      <c r="E27" s="13">
        <v>0</v>
      </c>
    </row>
    <row r="28" spans="1:5" ht="15.75" thickBot="1" x14ac:dyDescent="0.3">
      <c r="A28" s="62"/>
      <c r="B28" s="158" t="s">
        <v>29</v>
      </c>
      <c r="C28" s="158"/>
      <c r="D28" s="158"/>
      <c r="E28" s="16">
        <v>0</v>
      </c>
    </row>
    <row r="29" spans="1:5" ht="26.45" customHeight="1" x14ac:dyDescent="0.25">
      <c r="A29" s="26">
        <v>8</v>
      </c>
      <c r="B29" s="159" t="s">
        <v>30</v>
      </c>
      <c r="C29" s="160"/>
      <c r="D29" s="161"/>
      <c r="E29" s="58">
        <f>SUM(E31:E32)</f>
        <v>1986</v>
      </c>
    </row>
    <row r="30" spans="1:5" x14ac:dyDescent="0.25">
      <c r="A30" s="27"/>
      <c r="B30" s="59" t="s">
        <v>25</v>
      </c>
      <c r="C30" s="11"/>
      <c r="D30" s="12"/>
      <c r="E30" s="60"/>
    </row>
    <row r="31" spans="1:5" ht="14.45" customHeight="1" x14ac:dyDescent="0.25">
      <c r="A31" s="27"/>
      <c r="B31" s="162" t="s">
        <v>31</v>
      </c>
      <c r="C31" s="162"/>
      <c r="D31" s="162"/>
      <c r="E31" s="13">
        <v>42</v>
      </c>
    </row>
    <row r="32" spans="1:5" ht="15.75" thickBot="1" x14ac:dyDescent="0.3">
      <c r="A32" s="28"/>
      <c r="B32" s="169" t="s">
        <v>32</v>
      </c>
      <c r="C32" s="169"/>
      <c r="D32" s="169"/>
      <c r="E32" s="16">
        <v>1944</v>
      </c>
    </row>
    <row r="33" spans="1:6" ht="15.75" thickBot="1" x14ac:dyDescent="0.3">
      <c r="A33" s="9">
        <v>9</v>
      </c>
      <c r="B33" s="151" t="s">
        <v>10</v>
      </c>
      <c r="C33" s="152"/>
      <c r="D33" s="153"/>
      <c r="E33" s="17">
        <v>20419.560000000001</v>
      </c>
    </row>
    <row r="34" spans="1:6" ht="15.75" thickBot="1" x14ac:dyDescent="0.3">
      <c r="A34" s="9">
        <v>10</v>
      </c>
      <c r="B34" s="151" t="s">
        <v>11</v>
      </c>
      <c r="C34" s="152"/>
      <c r="D34" s="153"/>
      <c r="E34" s="17">
        <v>13475.4</v>
      </c>
    </row>
    <row r="35" spans="1:6" ht="15.75" thickBot="1" x14ac:dyDescent="0.3">
      <c r="A35" s="9">
        <v>11</v>
      </c>
      <c r="B35" s="151" t="s">
        <v>12</v>
      </c>
      <c r="C35" s="152"/>
      <c r="D35" s="153"/>
      <c r="E35" s="17">
        <v>64136.04</v>
      </c>
    </row>
    <row r="36" spans="1:6" ht="15.75" thickBot="1" x14ac:dyDescent="0.3">
      <c r="A36" s="9">
        <v>12</v>
      </c>
      <c r="B36" s="151" t="s">
        <v>33</v>
      </c>
      <c r="C36" s="152"/>
      <c r="D36" s="153"/>
      <c r="E36" s="17">
        <v>15607.54</v>
      </c>
    </row>
    <row r="37" spans="1:6" ht="15.75" thickBot="1" x14ac:dyDescent="0.3">
      <c r="A37" s="9">
        <v>13</v>
      </c>
      <c r="B37" s="151" t="s">
        <v>34</v>
      </c>
      <c r="C37" s="152"/>
      <c r="D37" s="153"/>
      <c r="E37" s="17">
        <v>62318.55</v>
      </c>
    </row>
    <row r="38" spans="1:6" ht="27" customHeight="1" thickBot="1" x14ac:dyDescent="0.3">
      <c r="A38" s="5">
        <v>14</v>
      </c>
      <c r="B38" s="145" t="s">
        <v>35</v>
      </c>
      <c r="C38" s="146"/>
      <c r="D38" s="147"/>
      <c r="E38" s="20">
        <v>87010.4</v>
      </c>
    </row>
    <row r="39" spans="1:6" ht="15.75" thickBot="1" x14ac:dyDescent="0.3">
      <c r="A39" s="9">
        <v>15</v>
      </c>
      <c r="B39" s="104" t="s">
        <v>43</v>
      </c>
      <c r="C39" s="105"/>
      <c r="D39" s="105"/>
      <c r="E39" s="106">
        <v>10347.799999999999</v>
      </c>
      <c r="F39" s="74"/>
    </row>
    <row r="40" spans="1:6" ht="15.75" thickBot="1" x14ac:dyDescent="0.3">
      <c r="A40" s="5">
        <v>16</v>
      </c>
      <c r="B40" s="63" t="s">
        <v>36</v>
      </c>
      <c r="C40" s="64"/>
      <c r="D40" s="64"/>
      <c r="E40" s="8">
        <f>SUM(E38+E37+E36+E35+E34+E33+E29+E23+E22+E21+E17+E10+E9+E8+E39)</f>
        <v>1221623.6500000001</v>
      </c>
    </row>
  </sheetData>
  <mergeCells count="32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7:D37"/>
    <mergeCell ref="B35:D35"/>
    <mergeCell ref="B13:D13"/>
    <mergeCell ref="B19:D19"/>
    <mergeCell ref="B21:D21"/>
    <mergeCell ref="B20:D20"/>
    <mergeCell ref="B16:D16"/>
    <mergeCell ref="B17:D17"/>
    <mergeCell ref="B38:D38"/>
    <mergeCell ref="B12:D12"/>
    <mergeCell ref="B14:D14"/>
    <mergeCell ref="B36:D36"/>
    <mergeCell ref="B22:D22"/>
    <mergeCell ref="B25:D25"/>
    <mergeCell ref="B26:D26"/>
    <mergeCell ref="B28:D28"/>
    <mergeCell ref="B29:D29"/>
    <mergeCell ref="B31:D31"/>
    <mergeCell ref="B33:D33"/>
    <mergeCell ref="B34:D34"/>
    <mergeCell ref="B23:D23"/>
    <mergeCell ref="B27:D27"/>
    <mergeCell ref="B32:D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7" workbookViewId="0">
      <selection activeCell="J14" sqref="J1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7109375" customWidth="1"/>
    <col min="7" max="7" width="10.42578125" hidden="1" customWidth="1"/>
    <col min="8" max="8" width="10.28515625" hidden="1" customWidth="1"/>
  </cols>
  <sheetData>
    <row r="1" spans="1:8" ht="35.450000000000003" customHeight="1" x14ac:dyDescent="0.25">
      <c r="A1" s="187" t="s">
        <v>45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820269.52</v>
      </c>
      <c r="G3">
        <v>712733.54</v>
      </c>
      <c r="H3">
        <v>107535.98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749314.59000000008</v>
      </c>
      <c r="G4">
        <v>628068.92000000004</v>
      </c>
      <c r="H4">
        <v>121245.67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329304.71000000002</v>
      </c>
      <c r="G5">
        <v>326145.89</v>
      </c>
      <c r="H5">
        <v>3158.82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6.15" customHeight="1" thickBot="1" x14ac:dyDescent="0.3">
      <c r="A8" s="5">
        <v>1</v>
      </c>
      <c r="B8" s="171" t="s">
        <v>17</v>
      </c>
      <c r="C8" s="172"/>
      <c r="D8" s="173"/>
      <c r="E8" s="10">
        <v>90603.45</v>
      </c>
    </row>
    <row r="9" spans="1:8" ht="39.6" customHeight="1" thickBot="1" x14ac:dyDescent="0.3">
      <c r="A9" s="5">
        <v>2</v>
      </c>
      <c r="B9" s="174" t="s">
        <v>18</v>
      </c>
      <c r="C9" s="175"/>
      <c r="D9" s="176"/>
      <c r="E9" s="8">
        <v>38290.01</v>
      </c>
    </row>
    <row r="10" spans="1:8" ht="39.6" customHeight="1" x14ac:dyDescent="0.25">
      <c r="A10" s="26">
        <v>3</v>
      </c>
      <c r="B10" s="159" t="s">
        <v>19</v>
      </c>
      <c r="C10" s="160"/>
      <c r="D10" s="161"/>
      <c r="E10" s="46">
        <f>E11+51131.88</f>
        <v>638129.07999999996</v>
      </c>
    </row>
    <row r="11" spans="1:8" x14ac:dyDescent="0.25">
      <c r="A11" s="27"/>
      <c r="B11" s="47" t="s">
        <v>20</v>
      </c>
      <c r="C11" s="48"/>
      <c r="D11" s="49"/>
      <c r="E11" s="50">
        <f>SUM(E12:E19)</f>
        <v>586997.19999999995</v>
      </c>
    </row>
    <row r="12" spans="1:8" x14ac:dyDescent="0.25">
      <c r="A12" s="51"/>
      <c r="B12" s="148" t="s">
        <v>94</v>
      </c>
      <c r="C12" s="192"/>
      <c r="D12" s="193"/>
      <c r="E12" s="52">
        <v>12617.93</v>
      </c>
    </row>
    <row r="13" spans="1:8" x14ac:dyDescent="0.25">
      <c r="A13" s="51"/>
      <c r="B13" s="177" t="s">
        <v>96</v>
      </c>
      <c r="C13" s="178"/>
      <c r="D13" s="179"/>
      <c r="E13" s="53">
        <v>3243.16</v>
      </c>
    </row>
    <row r="14" spans="1:8" ht="13.9" customHeight="1" x14ac:dyDescent="0.25">
      <c r="A14" s="51"/>
      <c r="B14" s="107" t="s">
        <v>98</v>
      </c>
      <c r="C14" s="108"/>
      <c r="D14" s="109"/>
      <c r="E14" s="52">
        <v>99609.81</v>
      </c>
    </row>
    <row r="15" spans="1:8" x14ac:dyDescent="0.25">
      <c r="A15" s="54"/>
      <c r="B15" s="194" t="s">
        <v>97</v>
      </c>
      <c r="C15" s="195"/>
      <c r="D15" s="196"/>
      <c r="E15" s="13">
        <v>98375.78</v>
      </c>
    </row>
    <row r="16" spans="1:8" x14ac:dyDescent="0.25">
      <c r="A16" s="62"/>
      <c r="B16" s="113" t="s">
        <v>100</v>
      </c>
      <c r="C16" s="114"/>
      <c r="D16" s="115"/>
      <c r="E16" s="13">
        <v>20388.939999999999</v>
      </c>
    </row>
    <row r="17" spans="1:5" x14ac:dyDescent="0.25">
      <c r="A17" s="62"/>
      <c r="B17" s="113" t="s">
        <v>102</v>
      </c>
      <c r="C17" s="114"/>
      <c r="D17" s="115"/>
      <c r="E17" s="13">
        <v>312301.01</v>
      </c>
    </row>
    <row r="18" spans="1:5" x14ac:dyDescent="0.25">
      <c r="A18" s="62"/>
      <c r="B18" s="194" t="s">
        <v>220</v>
      </c>
      <c r="C18" s="195"/>
      <c r="D18" s="196"/>
      <c r="E18" s="13">
        <v>26460.57</v>
      </c>
    </row>
    <row r="19" spans="1:5" ht="15.75" thickBot="1" x14ac:dyDescent="0.3">
      <c r="A19" s="62"/>
      <c r="B19" s="110" t="s">
        <v>101</v>
      </c>
      <c r="C19" s="111"/>
      <c r="D19" s="112"/>
      <c r="E19" s="73">
        <v>14000</v>
      </c>
    </row>
    <row r="20" spans="1:5" ht="40.9" customHeight="1" x14ac:dyDescent="0.25">
      <c r="A20" s="29">
        <v>4</v>
      </c>
      <c r="B20" s="159" t="s">
        <v>21</v>
      </c>
      <c r="C20" s="160"/>
      <c r="D20" s="161"/>
      <c r="E20" s="46">
        <f>E21+149781.78+28081.52</f>
        <v>237668.31999999998</v>
      </c>
    </row>
    <row r="21" spans="1:5" x14ac:dyDescent="0.25">
      <c r="A21" s="27"/>
      <c r="B21" s="47" t="s">
        <v>20</v>
      </c>
      <c r="C21" s="48"/>
      <c r="D21" s="49"/>
      <c r="E21" s="50">
        <f>E22</f>
        <v>59805.02</v>
      </c>
    </row>
    <row r="22" spans="1:5" ht="15" customHeight="1" x14ac:dyDescent="0.25">
      <c r="A22" s="51"/>
      <c r="B22" s="197" t="s">
        <v>99</v>
      </c>
      <c r="C22" s="198"/>
      <c r="D22" s="199"/>
      <c r="E22" s="52">
        <v>59805.02</v>
      </c>
    </row>
    <row r="23" spans="1:5" ht="15.75" thickBot="1" x14ac:dyDescent="0.3">
      <c r="A23" s="56"/>
      <c r="B23" s="181"/>
      <c r="C23" s="182"/>
      <c r="D23" s="183"/>
      <c r="E23" s="19"/>
    </row>
    <row r="24" spans="1:5" ht="15.75" thickBot="1" x14ac:dyDescent="0.3">
      <c r="A24" s="5">
        <v>5</v>
      </c>
      <c r="B24" s="180" t="s">
        <v>22</v>
      </c>
      <c r="C24" s="180"/>
      <c r="D24" s="180"/>
      <c r="E24" s="17">
        <v>2840</v>
      </c>
    </row>
    <row r="25" spans="1:5" ht="27.6" customHeight="1" thickBot="1" x14ac:dyDescent="0.3">
      <c r="A25" s="28">
        <v>6</v>
      </c>
      <c r="B25" s="154" t="s">
        <v>23</v>
      </c>
      <c r="C25" s="155"/>
      <c r="D25" s="156"/>
      <c r="E25" s="57">
        <v>30240</v>
      </c>
    </row>
    <row r="26" spans="1:5" x14ac:dyDescent="0.25">
      <c r="A26" s="26">
        <v>7</v>
      </c>
      <c r="B26" s="163" t="s">
        <v>24</v>
      </c>
      <c r="C26" s="164"/>
      <c r="D26" s="165"/>
      <c r="E26" s="58">
        <v>0</v>
      </c>
    </row>
    <row r="27" spans="1:5" ht="14.45" customHeight="1" x14ac:dyDescent="0.25">
      <c r="A27" s="27"/>
      <c r="B27" s="59" t="s">
        <v>25</v>
      </c>
      <c r="C27" s="14"/>
      <c r="D27" s="15"/>
      <c r="E27" s="60"/>
    </row>
    <row r="28" spans="1:5" x14ac:dyDescent="0.25">
      <c r="A28" s="51"/>
      <c r="B28" s="157" t="s">
        <v>26</v>
      </c>
      <c r="C28" s="157"/>
      <c r="D28" s="157"/>
      <c r="E28" s="13">
        <v>0</v>
      </c>
    </row>
    <row r="29" spans="1:5" ht="14.45" customHeight="1" x14ac:dyDescent="0.25">
      <c r="A29" s="61"/>
      <c r="B29" s="157" t="s">
        <v>27</v>
      </c>
      <c r="C29" s="157"/>
      <c r="D29" s="157"/>
      <c r="E29" s="13">
        <v>0</v>
      </c>
    </row>
    <row r="30" spans="1:5" x14ac:dyDescent="0.25">
      <c r="A30" s="30"/>
      <c r="B30" s="166" t="s">
        <v>28</v>
      </c>
      <c r="C30" s="167"/>
      <c r="D30" s="168"/>
      <c r="E30" s="13">
        <v>0</v>
      </c>
    </row>
    <row r="31" spans="1:5" ht="15.75" thickBot="1" x14ac:dyDescent="0.3">
      <c r="A31" s="62"/>
      <c r="B31" s="158" t="s">
        <v>29</v>
      </c>
      <c r="C31" s="158"/>
      <c r="D31" s="158"/>
      <c r="E31" s="16">
        <v>0</v>
      </c>
    </row>
    <row r="32" spans="1:5" ht="27.6" customHeight="1" x14ac:dyDescent="0.25">
      <c r="A32" s="26">
        <v>8</v>
      </c>
      <c r="B32" s="159" t="s">
        <v>30</v>
      </c>
      <c r="C32" s="160"/>
      <c r="D32" s="161"/>
      <c r="E32" s="58">
        <f>SUM(E34:E35)</f>
        <v>810</v>
      </c>
    </row>
    <row r="33" spans="1:6" x14ac:dyDescent="0.25">
      <c r="A33" s="27"/>
      <c r="B33" s="59" t="s">
        <v>25</v>
      </c>
      <c r="C33" s="11"/>
      <c r="D33" s="12"/>
      <c r="E33" s="60"/>
    </row>
    <row r="34" spans="1:6" ht="14.45" customHeight="1" x14ac:dyDescent="0.25">
      <c r="A34" s="27"/>
      <c r="B34" s="162" t="s">
        <v>31</v>
      </c>
      <c r="C34" s="162"/>
      <c r="D34" s="162"/>
      <c r="E34" s="13">
        <v>42</v>
      </c>
    </row>
    <row r="35" spans="1:6" ht="15.75" thickBot="1" x14ac:dyDescent="0.3">
      <c r="A35" s="28"/>
      <c r="B35" s="169" t="s">
        <v>32</v>
      </c>
      <c r="C35" s="169"/>
      <c r="D35" s="169"/>
      <c r="E35" s="16">
        <v>768</v>
      </c>
    </row>
    <row r="36" spans="1:6" ht="15.75" thickBot="1" x14ac:dyDescent="0.3">
      <c r="A36" s="9">
        <v>9</v>
      </c>
      <c r="B36" s="151" t="s">
        <v>10</v>
      </c>
      <c r="C36" s="152"/>
      <c r="D36" s="153"/>
      <c r="E36" s="17">
        <v>16498.919999999998</v>
      </c>
    </row>
    <row r="37" spans="1:6" ht="15.75" thickBot="1" x14ac:dyDescent="0.3">
      <c r="A37" s="9">
        <v>10</v>
      </c>
      <c r="B37" s="151" t="s">
        <v>11</v>
      </c>
      <c r="C37" s="152"/>
      <c r="D37" s="153"/>
      <c r="E37" s="17">
        <v>10197.6</v>
      </c>
    </row>
    <row r="38" spans="1:6" ht="15.75" thickBot="1" x14ac:dyDescent="0.3">
      <c r="A38" s="9">
        <v>11</v>
      </c>
      <c r="B38" s="151" t="s">
        <v>12</v>
      </c>
      <c r="C38" s="152"/>
      <c r="D38" s="153"/>
      <c r="E38" s="17">
        <v>51496.09</v>
      </c>
    </row>
    <row r="39" spans="1:6" ht="15.75" thickBot="1" x14ac:dyDescent="0.3">
      <c r="A39" s="9">
        <v>12</v>
      </c>
      <c r="B39" s="151" t="s">
        <v>33</v>
      </c>
      <c r="C39" s="152"/>
      <c r="D39" s="153"/>
      <c r="E39" s="17">
        <v>11617.7</v>
      </c>
    </row>
    <row r="40" spans="1:6" ht="15.75" thickBot="1" x14ac:dyDescent="0.3">
      <c r="A40" s="9">
        <v>13</v>
      </c>
      <c r="B40" s="151" t="s">
        <v>34</v>
      </c>
      <c r="C40" s="152"/>
      <c r="D40" s="153"/>
      <c r="E40" s="17">
        <v>50151.16</v>
      </c>
    </row>
    <row r="41" spans="1:6" ht="27.6" customHeight="1" thickBot="1" x14ac:dyDescent="0.3">
      <c r="A41" s="5">
        <v>14</v>
      </c>
      <c r="B41" s="145" t="s">
        <v>35</v>
      </c>
      <c r="C41" s="146"/>
      <c r="D41" s="147"/>
      <c r="E41" s="20">
        <f>8925.52+661.69+643.06</f>
        <v>10230.27</v>
      </c>
      <c r="F41" s="74"/>
    </row>
    <row r="42" spans="1:6" ht="15.75" thickBot="1" x14ac:dyDescent="0.3">
      <c r="A42" s="9">
        <v>15</v>
      </c>
      <c r="B42" s="104" t="s">
        <v>43</v>
      </c>
      <c r="C42" s="105"/>
      <c r="D42" s="105"/>
      <c r="E42" s="106">
        <v>8327.44</v>
      </c>
      <c r="F42" s="74"/>
    </row>
    <row r="43" spans="1:6" ht="15.75" thickBot="1" x14ac:dyDescent="0.3">
      <c r="A43" s="5">
        <v>16</v>
      </c>
      <c r="B43" s="63" t="s">
        <v>36</v>
      </c>
      <c r="C43" s="64"/>
      <c r="D43" s="64"/>
      <c r="E43" s="8">
        <f>SUM(E41+E40+E39+E38+E37+E36+E32+E26+E25+E24+E20+E10+E9+E8+E42)</f>
        <v>1197100.0399999998</v>
      </c>
    </row>
  </sheetData>
  <mergeCells count="32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40:D40"/>
    <mergeCell ref="B13:D13"/>
    <mergeCell ref="B24:D24"/>
    <mergeCell ref="B23:D23"/>
    <mergeCell ref="B15:D15"/>
    <mergeCell ref="B20:D20"/>
    <mergeCell ref="B22:D22"/>
    <mergeCell ref="B18:D18"/>
    <mergeCell ref="B41:D41"/>
    <mergeCell ref="B12:D12"/>
    <mergeCell ref="B39:D39"/>
    <mergeCell ref="B25:D25"/>
    <mergeCell ref="B28:D28"/>
    <mergeCell ref="B29:D29"/>
    <mergeCell ref="B31:D31"/>
    <mergeCell ref="B32:D32"/>
    <mergeCell ref="B34:D34"/>
    <mergeCell ref="B36:D36"/>
    <mergeCell ref="B37:D37"/>
    <mergeCell ref="B26:D26"/>
    <mergeCell ref="B30:D30"/>
    <mergeCell ref="B35:D35"/>
    <mergeCell ref="B38:D38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7" workbookViewId="0">
      <selection activeCell="I18" sqref="I18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7109375" customWidth="1"/>
    <col min="7" max="7" width="11.7109375" hidden="1" customWidth="1"/>
    <col min="8" max="8" width="0" hidden="1" customWidth="1"/>
  </cols>
  <sheetData>
    <row r="1" spans="1:8" ht="34.9" customHeight="1" x14ac:dyDescent="0.25">
      <c r="A1" s="187" t="s">
        <v>78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1073137.8900000001</v>
      </c>
      <c r="G3">
        <v>1057417.8900000001</v>
      </c>
      <c r="H3">
        <v>15720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1013767.2199999999</v>
      </c>
      <c r="G4">
        <v>998047.21999999986</v>
      </c>
      <c r="H4">
        <v>15720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291468.21000000031</v>
      </c>
      <c r="G5">
        <v>291153.21000000031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.6" customHeight="1" thickBot="1" x14ac:dyDescent="0.3">
      <c r="A8" s="5">
        <v>1</v>
      </c>
      <c r="B8" s="171" t="s">
        <v>17</v>
      </c>
      <c r="C8" s="172"/>
      <c r="D8" s="173"/>
      <c r="E8" s="10">
        <v>108696.94</v>
      </c>
    </row>
    <row r="9" spans="1:8" ht="42.6" customHeight="1" thickBot="1" x14ac:dyDescent="0.3">
      <c r="A9" s="5">
        <v>2</v>
      </c>
      <c r="B9" s="174" t="s">
        <v>18</v>
      </c>
      <c r="C9" s="175"/>
      <c r="D9" s="176"/>
      <c r="E9" s="8">
        <v>45948.01</v>
      </c>
    </row>
    <row r="10" spans="1:8" ht="42.6" customHeight="1" x14ac:dyDescent="0.25">
      <c r="A10" s="26">
        <v>3</v>
      </c>
      <c r="B10" s="159" t="s">
        <v>19</v>
      </c>
      <c r="C10" s="160"/>
      <c r="D10" s="161"/>
      <c r="E10" s="46">
        <v>589312.38</v>
      </c>
    </row>
    <row r="11" spans="1:8" x14ac:dyDescent="0.25">
      <c r="A11" s="27"/>
      <c r="B11" s="47" t="s">
        <v>20</v>
      </c>
      <c r="C11" s="48"/>
      <c r="D11" s="49"/>
      <c r="E11" s="50">
        <f>SUM(E12:E19)</f>
        <v>518186.82999999996</v>
      </c>
    </row>
    <row r="12" spans="1:8" x14ac:dyDescent="0.25">
      <c r="A12" s="51"/>
      <c r="B12" s="148" t="s">
        <v>126</v>
      </c>
      <c r="C12" s="149"/>
      <c r="D12" s="150"/>
      <c r="E12" s="52">
        <v>3243.16</v>
      </c>
    </row>
    <row r="13" spans="1:8" x14ac:dyDescent="0.25">
      <c r="A13" s="51"/>
      <c r="B13" s="148" t="s">
        <v>135</v>
      </c>
      <c r="C13" s="192"/>
      <c r="D13" s="193"/>
      <c r="E13" s="52">
        <f>6486.35+3243.16</f>
        <v>9729.51</v>
      </c>
    </row>
    <row r="14" spans="1:8" x14ac:dyDescent="0.25">
      <c r="A14" s="51"/>
      <c r="B14" s="116" t="s">
        <v>169</v>
      </c>
      <c r="C14" s="117"/>
      <c r="D14" s="118"/>
      <c r="E14" s="53">
        <v>291505.37</v>
      </c>
    </row>
    <row r="15" spans="1:8" x14ac:dyDescent="0.25">
      <c r="A15" s="51"/>
      <c r="B15" s="177" t="s">
        <v>146</v>
      </c>
      <c r="C15" s="178"/>
      <c r="D15" s="179"/>
      <c r="E15" s="53">
        <f>3243.16+3243.16</f>
        <v>6486.32</v>
      </c>
    </row>
    <row r="16" spans="1:8" x14ac:dyDescent="0.25">
      <c r="A16" s="51"/>
      <c r="B16" s="128" t="s">
        <v>113</v>
      </c>
      <c r="C16" s="129"/>
      <c r="D16" s="130"/>
      <c r="E16" s="52">
        <v>3410.27</v>
      </c>
    </row>
    <row r="17" spans="1:5" x14ac:dyDescent="0.25">
      <c r="A17" s="51"/>
      <c r="B17" s="128" t="s">
        <v>135</v>
      </c>
      <c r="C17" s="129"/>
      <c r="D17" s="130"/>
      <c r="E17" s="52">
        <v>6486.35</v>
      </c>
    </row>
    <row r="18" spans="1:5" x14ac:dyDescent="0.25">
      <c r="A18" s="51"/>
      <c r="B18" s="128" t="s">
        <v>166</v>
      </c>
      <c r="C18" s="129"/>
      <c r="D18" s="130"/>
      <c r="E18" s="52">
        <v>111015.85</v>
      </c>
    </row>
    <row r="19" spans="1:5" ht="15.75" thickBot="1" x14ac:dyDescent="0.3">
      <c r="A19" s="54"/>
      <c r="B19" s="184" t="s">
        <v>152</v>
      </c>
      <c r="C19" s="185"/>
      <c r="D19" s="186"/>
      <c r="E19" s="73">
        <v>86310</v>
      </c>
    </row>
    <row r="20" spans="1:5" ht="40.9" customHeight="1" x14ac:dyDescent="0.25">
      <c r="A20" s="29">
        <v>4</v>
      </c>
      <c r="B20" s="159" t="s">
        <v>21</v>
      </c>
      <c r="C20" s="160"/>
      <c r="D20" s="161"/>
      <c r="E20" s="46">
        <f>188221.94+33697.86</f>
        <v>221919.8</v>
      </c>
    </row>
    <row r="21" spans="1:5" x14ac:dyDescent="0.25">
      <c r="A21" s="27"/>
      <c r="B21" s="47" t="s">
        <v>20</v>
      </c>
      <c r="C21" s="48"/>
      <c r="D21" s="49"/>
      <c r="E21" s="50"/>
    </row>
    <row r="22" spans="1:5" ht="15.75" thickBot="1" x14ac:dyDescent="0.3">
      <c r="A22" s="56"/>
      <c r="B22" s="181"/>
      <c r="C22" s="182"/>
      <c r="D22" s="183"/>
      <c r="E22" s="19"/>
    </row>
    <row r="23" spans="1:5" ht="15.75" thickBot="1" x14ac:dyDescent="0.3">
      <c r="A23" s="5">
        <v>5</v>
      </c>
      <c r="B23" s="180" t="s">
        <v>22</v>
      </c>
      <c r="C23" s="180"/>
      <c r="D23" s="180"/>
      <c r="E23" s="17">
        <v>0</v>
      </c>
    </row>
    <row r="24" spans="1:5" ht="27" customHeight="1" thickBot="1" x14ac:dyDescent="0.3">
      <c r="A24" s="28">
        <v>6</v>
      </c>
      <c r="B24" s="154" t="s">
        <v>23</v>
      </c>
      <c r="C24" s="155"/>
      <c r="D24" s="156"/>
      <c r="E24" s="57">
        <v>14400</v>
      </c>
    </row>
    <row r="25" spans="1:5" x14ac:dyDescent="0.25">
      <c r="A25" s="26">
        <v>7</v>
      </c>
      <c r="B25" s="163" t="s">
        <v>24</v>
      </c>
      <c r="C25" s="164"/>
      <c r="D25" s="165"/>
      <c r="E25" s="58">
        <v>0</v>
      </c>
    </row>
    <row r="26" spans="1:5" ht="14.45" customHeight="1" x14ac:dyDescent="0.25">
      <c r="A26" s="27"/>
      <c r="B26" s="59" t="s">
        <v>25</v>
      </c>
      <c r="C26" s="14"/>
      <c r="D26" s="15"/>
      <c r="E26" s="60"/>
    </row>
    <row r="27" spans="1:5" x14ac:dyDescent="0.25">
      <c r="A27" s="51"/>
      <c r="B27" s="157" t="s">
        <v>26</v>
      </c>
      <c r="C27" s="157"/>
      <c r="D27" s="157"/>
      <c r="E27" s="13">
        <v>0</v>
      </c>
    </row>
    <row r="28" spans="1:5" ht="14.45" customHeight="1" x14ac:dyDescent="0.25">
      <c r="A28" s="61"/>
      <c r="B28" s="157" t="s">
        <v>27</v>
      </c>
      <c r="C28" s="157"/>
      <c r="D28" s="157"/>
      <c r="E28" s="13">
        <v>0</v>
      </c>
    </row>
    <row r="29" spans="1:5" x14ac:dyDescent="0.25">
      <c r="A29" s="30"/>
      <c r="B29" s="166" t="s">
        <v>28</v>
      </c>
      <c r="C29" s="167"/>
      <c r="D29" s="168"/>
      <c r="E29" s="13">
        <v>0</v>
      </c>
    </row>
    <row r="30" spans="1:5" ht="15.75" thickBot="1" x14ac:dyDescent="0.3">
      <c r="A30" s="62"/>
      <c r="B30" s="158" t="s">
        <v>29</v>
      </c>
      <c r="C30" s="158"/>
      <c r="D30" s="158"/>
      <c r="E30" s="16">
        <v>0</v>
      </c>
    </row>
    <row r="31" spans="1:5" ht="27" customHeight="1" x14ac:dyDescent="0.25">
      <c r="A31" s="26">
        <v>8</v>
      </c>
      <c r="B31" s="159" t="s">
        <v>30</v>
      </c>
      <c r="C31" s="160"/>
      <c r="D31" s="161"/>
      <c r="E31" s="58">
        <f>SUM(E33:E34)</f>
        <v>42</v>
      </c>
    </row>
    <row r="32" spans="1:5" x14ac:dyDescent="0.25">
      <c r="A32" s="27"/>
      <c r="B32" s="59" t="s">
        <v>25</v>
      </c>
      <c r="C32" s="11"/>
      <c r="D32" s="12"/>
      <c r="E32" s="60"/>
    </row>
    <row r="33" spans="1:6" ht="14.45" customHeight="1" x14ac:dyDescent="0.25">
      <c r="A33" s="27"/>
      <c r="B33" s="162" t="s">
        <v>31</v>
      </c>
      <c r="C33" s="162"/>
      <c r="D33" s="162"/>
      <c r="E33" s="13">
        <v>42</v>
      </c>
    </row>
    <row r="34" spans="1:6" ht="15.75" thickBot="1" x14ac:dyDescent="0.3">
      <c r="A34" s="28"/>
      <c r="B34" s="169" t="s">
        <v>32</v>
      </c>
      <c r="C34" s="169"/>
      <c r="D34" s="169"/>
      <c r="E34" s="16">
        <v>0</v>
      </c>
    </row>
    <row r="35" spans="1:6" ht="15.75" thickBot="1" x14ac:dyDescent="0.3">
      <c r="A35" s="9">
        <v>9</v>
      </c>
      <c r="B35" s="151" t="s">
        <v>10</v>
      </c>
      <c r="C35" s="152"/>
      <c r="D35" s="153"/>
      <c r="E35" s="17">
        <v>23780.76</v>
      </c>
    </row>
    <row r="36" spans="1:6" ht="15.75" thickBot="1" x14ac:dyDescent="0.3">
      <c r="A36" s="9">
        <v>10</v>
      </c>
      <c r="B36" s="151" t="s">
        <v>11</v>
      </c>
      <c r="C36" s="152"/>
      <c r="D36" s="153"/>
      <c r="E36" s="17">
        <v>14568</v>
      </c>
    </row>
    <row r="37" spans="1:6" ht="15.75" thickBot="1" x14ac:dyDescent="0.3">
      <c r="A37" s="9">
        <v>11</v>
      </c>
      <c r="B37" s="151" t="s">
        <v>12</v>
      </c>
      <c r="C37" s="152"/>
      <c r="D37" s="153"/>
      <c r="E37" s="17">
        <v>61795.32</v>
      </c>
    </row>
    <row r="38" spans="1:6" ht="15.75" thickBot="1" x14ac:dyDescent="0.3">
      <c r="A38" s="9">
        <v>12</v>
      </c>
      <c r="B38" s="151" t="s">
        <v>33</v>
      </c>
      <c r="C38" s="152"/>
      <c r="D38" s="153"/>
      <c r="E38" s="17">
        <v>18461.37</v>
      </c>
    </row>
    <row r="39" spans="1:6" ht="15.75" thickBot="1" x14ac:dyDescent="0.3">
      <c r="A39" s="9">
        <v>13</v>
      </c>
      <c r="B39" s="151" t="s">
        <v>34</v>
      </c>
      <c r="C39" s="152"/>
      <c r="D39" s="153"/>
      <c r="E39" s="17">
        <v>59980.800000000003</v>
      </c>
    </row>
    <row r="40" spans="1:6" ht="28.15" customHeight="1" thickBot="1" x14ac:dyDescent="0.3">
      <c r="A40" s="5">
        <v>14</v>
      </c>
      <c r="B40" s="145" t="s">
        <v>35</v>
      </c>
      <c r="C40" s="146"/>
      <c r="D40" s="147"/>
      <c r="E40" s="20">
        <v>117065.39</v>
      </c>
    </row>
    <row r="41" spans="1:6" ht="15.75" thickBot="1" x14ac:dyDescent="0.3">
      <c r="A41" s="9">
        <v>15</v>
      </c>
      <c r="B41" s="104" t="s">
        <v>43</v>
      </c>
      <c r="C41" s="105"/>
      <c r="D41" s="105"/>
      <c r="E41" s="106">
        <v>9959.6299999999992</v>
      </c>
      <c r="F41" s="74"/>
    </row>
    <row r="42" spans="1:6" ht="15.75" thickBot="1" x14ac:dyDescent="0.3">
      <c r="A42" s="5">
        <v>16</v>
      </c>
      <c r="B42" s="63" t="s">
        <v>36</v>
      </c>
      <c r="C42" s="64"/>
      <c r="D42" s="64"/>
      <c r="E42" s="8">
        <f>SUM(E40+E39+E38+E37+E36+E35+E31+E25+E24+E23+E20+E10+E9+E8+E41)</f>
        <v>1285930.3999999997</v>
      </c>
    </row>
  </sheetData>
  <mergeCells count="31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9:D39"/>
    <mergeCell ref="B37:D37"/>
    <mergeCell ref="B15:D15"/>
    <mergeCell ref="B23:D23"/>
    <mergeCell ref="B22:D22"/>
    <mergeCell ref="B19:D19"/>
    <mergeCell ref="B20:D20"/>
    <mergeCell ref="B40:D40"/>
    <mergeCell ref="B12:D12"/>
    <mergeCell ref="B13:D13"/>
    <mergeCell ref="B38:D38"/>
    <mergeCell ref="B24:D24"/>
    <mergeCell ref="B27:D27"/>
    <mergeCell ref="B28:D28"/>
    <mergeCell ref="B30:D30"/>
    <mergeCell ref="B31:D31"/>
    <mergeCell ref="B33:D33"/>
    <mergeCell ref="B35:D35"/>
    <mergeCell ref="B36:D36"/>
    <mergeCell ref="B25:D25"/>
    <mergeCell ref="B29:D29"/>
    <mergeCell ref="B34:D34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workbookViewId="0">
      <selection activeCell="L12" sqref="L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7109375" customWidth="1"/>
    <col min="7" max="7" width="12.7109375" hidden="1" customWidth="1"/>
    <col min="8" max="8" width="0" hidden="1" customWidth="1"/>
  </cols>
  <sheetData>
    <row r="1" spans="1:8" ht="33.6" customHeight="1" x14ac:dyDescent="0.25">
      <c r="A1" s="187" t="s">
        <v>77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1087405.6499999999</v>
      </c>
      <c r="G3">
        <v>1075465.6499999999</v>
      </c>
      <c r="H3">
        <v>11940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1021015.6699999999</v>
      </c>
      <c r="G4">
        <v>1009075.6699999999</v>
      </c>
      <c r="H4">
        <v>11940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296149.43999999994</v>
      </c>
      <c r="G5">
        <v>296149.43999999994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9" customHeight="1" thickBot="1" x14ac:dyDescent="0.3">
      <c r="A8" s="5">
        <v>1</v>
      </c>
      <c r="B8" s="171" t="s">
        <v>17</v>
      </c>
      <c r="C8" s="172"/>
      <c r="D8" s="173"/>
      <c r="E8" s="10">
        <v>116235.44</v>
      </c>
    </row>
    <row r="9" spans="1:8" ht="40.9" customHeight="1" thickBot="1" x14ac:dyDescent="0.3">
      <c r="A9" s="5">
        <v>2</v>
      </c>
      <c r="B9" s="174" t="s">
        <v>18</v>
      </c>
      <c r="C9" s="175"/>
      <c r="D9" s="176"/>
      <c r="E9" s="8">
        <v>46644.21</v>
      </c>
    </row>
    <row r="10" spans="1:8" ht="40.9" customHeight="1" x14ac:dyDescent="0.25">
      <c r="A10" s="26">
        <v>3</v>
      </c>
      <c r="B10" s="159" t="s">
        <v>19</v>
      </c>
      <c r="C10" s="160"/>
      <c r="D10" s="161"/>
      <c r="E10" s="46">
        <v>662441.85</v>
      </c>
    </row>
    <row r="11" spans="1:8" x14ac:dyDescent="0.25">
      <c r="A11" s="27"/>
      <c r="B11" s="47" t="s">
        <v>20</v>
      </c>
      <c r="C11" s="48"/>
      <c r="D11" s="49"/>
      <c r="E11" s="50">
        <f>SUM(E12:E15)</f>
        <v>581330.77</v>
      </c>
    </row>
    <row r="12" spans="1:8" x14ac:dyDescent="0.25">
      <c r="A12" s="51"/>
      <c r="B12" s="148" t="s">
        <v>132</v>
      </c>
      <c r="C12" s="149"/>
      <c r="D12" s="150"/>
      <c r="E12" s="52">
        <v>14000</v>
      </c>
    </row>
    <row r="13" spans="1:8" x14ac:dyDescent="0.25">
      <c r="A13" s="51"/>
      <c r="B13" s="90" t="s">
        <v>156</v>
      </c>
      <c r="C13" s="91"/>
      <c r="D13" s="92"/>
      <c r="E13" s="52">
        <v>86310</v>
      </c>
    </row>
    <row r="14" spans="1:8" x14ac:dyDescent="0.25">
      <c r="A14" s="51"/>
      <c r="B14" s="148" t="s">
        <v>169</v>
      </c>
      <c r="C14" s="192"/>
      <c r="D14" s="193"/>
      <c r="E14" s="52">
        <v>371445.88</v>
      </c>
    </row>
    <row r="15" spans="1:8" ht="15.75" thickBot="1" x14ac:dyDescent="0.3">
      <c r="A15" s="54"/>
      <c r="B15" s="184" t="s">
        <v>170</v>
      </c>
      <c r="C15" s="185"/>
      <c r="D15" s="186"/>
      <c r="E15" s="73">
        <v>109574.89</v>
      </c>
    </row>
    <row r="16" spans="1:8" ht="41.45" customHeight="1" x14ac:dyDescent="0.25">
      <c r="A16" s="29">
        <v>4</v>
      </c>
      <c r="B16" s="159" t="s">
        <v>21</v>
      </c>
      <c r="C16" s="160"/>
      <c r="D16" s="161"/>
      <c r="E16" s="46">
        <f>175299.6+E17+34208.41</f>
        <v>223534.24000000002</v>
      </c>
    </row>
    <row r="17" spans="1:5" x14ac:dyDescent="0.25">
      <c r="A17" s="27"/>
      <c r="B17" s="47" t="s">
        <v>20</v>
      </c>
      <c r="C17" s="48"/>
      <c r="D17" s="49"/>
      <c r="E17" s="50">
        <f>E18</f>
        <v>14026.23</v>
      </c>
    </row>
    <row r="18" spans="1:5" x14ac:dyDescent="0.25">
      <c r="A18" s="51"/>
      <c r="B18" s="148" t="s">
        <v>158</v>
      </c>
      <c r="C18" s="149"/>
      <c r="D18" s="150"/>
      <c r="E18" s="52">
        <v>14026.23</v>
      </c>
    </row>
    <row r="19" spans="1:5" ht="15.75" thickBot="1" x14ac:dyDescent="0.3">
      <c r="A19" s="56"/>
      <c r="B19" s="181"/>
      <c r="C19" s="182"/>
      <c r="D19" s="183"/>
      <c r="E19" s="19"/>
    </row>
    <row r="20" spans="1:5" ht="15.75" thickBot="1" x14ac:dyDescent="0.3">
      <c r="A20" s="5">
        <v>5</v>
      </c>
      <c r="B20" s="180" t="s">
        <v>22</v>
      </c>
      <c r="C20" s="180"/>
      <c r="D20" s="180"/>
      <c r="E20" s="17">
        <v>0</v>
      </c>
    </row>
    <row r="21" spans="1:5" ht="28.15" customHeight="1" thickBot="1" x14ac:dyDescent="0.3">
      <c r="A21" s="28">
        <v>6</v>
      </c>
      <c r="B21" s="154" t="s">
        <v>23</v>
      </c>
      <c r="C21" s="155"/>
      <c r="D21" s="156"/>
      <c r="E21" s="57">
        <v>14400</v>
      </c>
    </row>
    <row r="22" spans="1:5" x14ac:dyDescent="0.25">
      <c r="A22" s="26">
        <v>7</v>
      </c>
      <c r="B22" s="163" t="s">
        <v>24</v>
      </c>
      <c r="C22" s="164"/>
      <c r="D22" s="165"/>
      <c r="E22" s="58">
        <v>0</v>
      </c>
    </row>
    <row r="23" spans="1:5" ht="14.45" customHeight="1" x14ac:dyDescent="0.25">
      <c r="A23" s="27"/>
      <c r="B23" s="59" t="s">
        <v>25</v>
      </c>
      <c r="C23" s="14"/>
      <c r="D23" s="15"/>
      <c r="E23" s="60"/>
    </row>
    <row r="24" spans="1:5" x14ac:dyDescent="0.25">
      <c r="A24" s="51"/>
      <c r="B24" s="157" t="s">
        <v>26</v>
      </c>
      <c r="C24" s="157"/>
      <c r="D24" s="157"/>
      <c r="E24" s="13">
        <v>0</v>
      </c>
    </row>
    <row r="25" spans="1:5" ht="14.45" customHeight="1" x14ac:dyDescent="0.25">
      <c r="A25" s="61"/>
      <c r="B25" s="157" t="s">
        <v>27</v>
      </c>
      <c r="C25" s="157"/>
      <c r="D25" s="157"/>
      <c r="E25" s="13">
        <v>0</v>
      </c>
    </row>
    <row r="26" spans="1:5" x14ac:dyDescent="0.25">
      <c r="A26" s="30"/>
      <c r="B26" s="166" t="s">
        <v>28</v>
      </c>
      <c r="C26" s="167"/>
      <c r="D26" s="168"/>
      <c r="E26" s="13">
        <v>0</v>
      </c>
    </row>
    <row r="27" spans="1:5" ht="15.75" thickBot="1" x14ac:dyDescent="0.3">
      <c r="A27" s="62"/>
      <c r="B27" s="158" t="s">
        <v>29</v>
      </c>
      <c r="C27" s="158"/>
      <c r="D27" s="158"/>
      <c r="E27" s="16">
        <v>0</v>
      </c>
    </row>
    <row r="28" spans="1:5" ht="27" customHeight="1" x14ac:dyDescent="0.25">
      <c r="A28" s="26">
        <v>8</v>
      </c>
      <c r="B28" s="159" t="s">
        <v>30</v>
      </c>
      <c r="C28" s="160"/>
      <c r="D28" s="161"/>
      <c r="E28" s="58">
        <f>SUM(E30:E31)</f>
        <v>42</v>
      </c>
    </row>
    <row r="29" spans="1:5" x14ac:dyDescent="0.25">
      <c r="A29" s="27"/>
      <c r="B29" s="59" t="s">
        <v>25</v>
      </c>
      <c r="C29" s="11"/>
      <c r="D29" s="12"/>
      <c r="E29" s="60"/>
    </row>
    <row r="30" spans="1:5" ht="14.45" customHeight="1" x14ac:dyDescent="0.25">
      <c r="A30" s="27"/>
      <c r="B30" s="162" t="s">
        <v>31</v>
      </c>
      <c r="C30" s="162"/>
      <c r="D30" s="162"/>
      <c r="E30" s="13">
        <v>42</v>
      </c>
    </row>
    <row r="31" spans="1:5" ht="15.75" thickBot="1" x14ac:dyDescent="0.3">
      <c r="A31" s="28"/>
      <c r="B31" s="169" t="s">
        <v>32</v>
      </c>
      <c r="C31" s="169"/>
      <c r="D31" s="169"/>
      <c r="E31" s="16">
        <v>0</v>
      </c>
    </row>
    <row r="32" spans="1:5" ht="15.75" thickBot="1" x14ac:dyDescent="0.3">
      <c r="A32" s="9">
        <v>9</v>
      </c>
      <c r="B32" s="151" t="s">
        <v>10</v>
      </c>
      <c r="C32" s="152"/>
      <c r="D32" s="153"/>
      <c r="E32" s="17">
        <v>24201.84</v>
      </c>
    </row>
    <row r="33" spans="1:6" ht="15.75" thickBot="1" x14ac:dyDescent="0.3">
      <c r="A33" s="9">
        <v>10</v>
      </c>
      <c r="B33" s="151" t="s">
        <v>11</v>
      </c>
      <c r="C33" s="152"/>
      <c r="D33" s="153"/>
      <c r="E33" s="17">
        <v>14568</v>
      </c>
    </row>
    <row r="34" spans="1:6" ht="15.75" thickBot="1" x14ac:dyDescent="0.3">
      <c r="A34" s="9">
        <v>11</v>
      </c>
      <c r="B34" s="151" t="s">
        <v>12</v>
      </c>
      <c r="C34" s="152"/>
      <c r="D34" s="153"/>
      <c r="E34" s="17">
        <v>62731.58</v>
      </c>
    </row>
    <row r="35" spans="1:6" ht="15.75" thickBot="1" x14ac:dyDescent="0.3">
      <c r="A35" s="9">
        <v>12</v>
      </c>
      <c r="B35" s="151" t="s">
        <v>33</v>
      </c>
      <c r="C35" s="152"/>
      <c r="D35" s="153"/>
      <c r="E35" s="17">
        <v>18665.37</v>
      </c>
    </row>
    <row r="36" spans="1:6" ht="15.75" thickBot="1" x14ac:dyDescent="0.3">
      <c r="A36" s="9">
        <v>13</v>
      </c>
      <c r="B36" s="151" t="s">
        <v>34</v>
      </c>
      <c r="C36" s="152"/>
      <c r="D36" s="153"/>
      <c r="E36" s="17">
        <v>61042.89</v>
      </c>
    </row>
    <row r="37" spans="1:6" ht="27.6" customHeight="1" thickBot="1" x14ac:dyDescent="0.3">
      <c r="A37" s="5">
        <v>14</v>
      </c>
      <c r="B37" s="145" t="s">
        <v>35</v>
      </c>
      <c r="C37" s="146"/>
      <c r="D37" s="147"/>
      <c r="E37" s="20">
        <v>35082.01</v>
      </c>
    </row>
    <row r="38" spans="1:6" ht="15.75" thickBot="1" x14ac:dyDescent="0.3">
      <c r="A38" s="9">
        <v>15</v>
      </c>
      <c r="B38" s="104" t="s">
        <v>43</v>
      </c>
      <c r="C38" s="105"/>
      <c r="D38" s="105"/>
      <c r="E38" s="106">
        <v>10135.98</v>
      </c>
      <c r="F38" s="74"/>
    </row>
    <row r="39" spans="1:6" ht="15.75" thickBot="1" x14ac:dyDescent="0.3">
      <c r="A39" s="5">
        <v>16</v>
      </c>
      <c r="B39" s="63" t="s">
        <v>36</v>
      </c>
      <c r="C39" s="64"/>
      <c r="D39" s="64"/>
      <c r="E39" s="8">
        <f>SUM(E37+E36+E35+E34+E33+E32+E28+E22+E21+E20+E16+E10+E9+E8+E38)</f>
        <v>1289725.4099999999</v>
      </c>
    </row>
  </sheetData>
  <mergeCells count="31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6:D36"/>
    <mergeCell ref="B15:D15"/>
    <mergeCell ref="B16:D16"/>
    <mergeCell ref="B34:D34"/>
    <mergeCell ref="B18:D18"/>
    <mergeCell ref="B20:D20"/>
    <mergeCell ref="B19:D19"/>
    <mergeCell ref="B37:D37"/>
    <mergeCell ref="B12:D12"/>
    <mergeCell ref="B14:D14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1:D31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workbookViewId="0">
      <selection activeCell="K12" sqref="K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85546875" customWidth="1"/>
    <col min="7" max="7" width="11" hidden="1" customWidth="1"/>
    <col min="8" max="8" width="0" hidden="1" customWidth="1"/>
  </cols>
  <sheetData>
    <row r="1" spans="1:8" ht="34.15" customHeight="1" x14ac:dyDescent="0.25">
      <c r="A1" s="187" t="s">
        <v>76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1131344.5499999998</v>
      </c>
      <c r="G3">
        <v>1115744.5499999998</v>
      </c>
      <c r="H3">
        <v>15600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1083300.1900000002</v>
      </c>
      <c r="G4">
        <v>1067700.1900000002</v>
      </c>
      <c r="H4">
        <v>15600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245200.43999999971</v>
      </c>
      <c r="G5">
        <v>244885.43999999971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.6" customHeight="1" thickBot="1" x14ac:dyDescent="0.3">
      <c r="A8" s="5">
        <v>1</v>
      </c>
      <c r="B8" s="171" t="s">
        <v>17</v>
      </c>
      <c r="C8" s="172"/>
      <c r="D8" s="173"/>
      <c r="E8" s="10">
        <v>116098.8</v>
      </c>
    </row>
    <row r="9" spans="1:8" ht="42.6" customHeight="1" thickBot="1" x14ac:dyDescent="0.3">
      <c r="A9" s="5">
        <v>2</v>
      </c>
      <c r="B9" s="174" t="s">
        <v>18</v>
      </c>
      <c r="C9" s="175"/>
      <c r="D9" s="176"/>
      <c r="E9" s="8">
        <v>49080.87</v>
      </c>
    </row>
    <row r="10" spans="1:8" ht="42.6" customHeight="1" x14ac:dyDescent="0.25">
      <c r="A10" s="26">
        <v>3</v>
      </c>
      <c r="B10" s="159" t="s">
        <v>19</v>
      </c>
      <c r="C10" s="160"/>
      <c r="D10" s="161"/>
      <c r="E10" s="46">
        <v>248724.25</v>
      </c>
    </row>
    <row r="11" spans="1:8" x14ac:dyDescent="0.25">
      <c r="A11" s="27"/>
      <c r="B11" s="47" t="s">
        <v>20</v>
      </c>
      <c r="C11" s="48"/>
      <c r="D11" s="49"/>
      <c r="E11" s="50">
        <f>SUM(E12:E14)</f>
        <v>175680.03999999998</v>
      </c>
    </row>
    <row r="12" spans="1:8" x14ac:dyDescent="0.25">
      <c r="A12" s="51"/>
      <c r="B12" s="148" t="s">
        <v>197</v>
      </c>
      <c r="C12" s="149"/>
      <c r="D12" s="150"/>
      <c r="E12" s="52">
        <v>122457.76</v>
      </c>
    </row>
    <row r="13" spans="1:8" x14ac:dyDescent="0.25">
      <c r="A13" s="51"/>
      <c r="B13" s="148" t="s">
        <v>211</v>
      </c>
      <c r="C13" s="192"/>
      <c r="D13" s="193"/>
      <c r="E13" s="52">
        <v>22892.82</v>
      </c>
    </row>
    <row r="14" spans="1:8" x14ac:dyDescent="0.25">
      <c r="A14" s="51"/>
      <c r="B14" s="148" t="s">
        <v>220</v>
      </c>
      <c r="C14" s="192"/>
      <c r="D14" s="193"/>
      <c r="E14" s="53">
        <v>30329.46</v>
      </c>
    </row>
    <row r="15" spans="1:8" ht="15.75" thickBot="1" x14ac:dyDescent="0.3">
      <c r="A15" s="54"/>
      <c r="B15" s="200"/>
      <c r="C15" s="201"/>
      <c r="D15" s="202"/>
      <c r="E15" s="55"/>
    </row>
    <row r="16" spans="1:8" ht="42" customHeight="1" x14ac:dyDescent="0.25">
      <c r="A16" s="29">
        <v>4</v>
      </c>
      <c r="B16" s="159" t="s">
        <v>21</v>
      </c>
      <c r="C16" s="160"/>
      <c r="D16" s="161"/>
      <c r="E16" s="46">
        <f>E17+173619.97+35995.43</f>
        <v>443756.74</v>
      </c>
    </row>
    <row r="17" spans="1:5" x14ac:dyDescent="0.25">
      <c r="A17" s="27"/>
      <c r="B17" s="47" t="s">
        <v>20</v>
      </c>
      <c r="C17" s="48"/>
      <c r="D17" s="49"/>
      <c r="E17" s="50">
        <f>E18</f>
        <v>234141.34</v>
      </c>
    </row>
    <row r="18" spans="1:5" x14ac:dyDescent="0.25">
      <c r="A18" s="51"/>
      <c r="B18" s="148" t="s">
        <v>118</v>
      </c>
      <c r="C18" s="149"/>
      <c r="D18" s="150"/>
      <c r="E18" s="52">
        <v>234141.34</v>
      </c>
    </row>
    <row r="19" spans="1:5" ht="15.75" thickBot="1" x14ac:dyDescent="0.3">
      <c r="A19" s="56"/>
      <c r="B19" s="181"/>
      <c r="C19" s="182"/>
      <c r="D19" s="183"/>
      <c r="E19" s="19"/>
    </row>
    <row r="20" spans="1:5" ht="15.75" thickBot="1" x14ac:dyDescent="0.3">
      <c r="A20" s="5">
        <v>5</v>
      </c>
      <c r="B20" s="180" t="s">
        <v>22</v>
      </c>
      <c r="C20" s="180"/>
      <c r="D20" s="180"/>
      <c r="E20" s="17">
        <v>7720</v>
      </c>
    </row>
    <row r="21" spans="1:5" ht="27" customHeight="1" thickBot="1" x14ac:dyDescent="0.3">
      <c r="A21" s="28">
        <v>6</v>
      </c>
      <c r="B21" s="154" t="s">
        <v>23</v>
      </c>
      <c r="C21" s="155"/>
      <c r="D21" s="156"/>
      <c r="E21" s="57">
        <v>12420</v>
      </c>
    </row>
    <row r="22" spans="1:5" ht="14.45" customHeight="1" x14ac:dyDescent="0.25">
      <c r="A22" s="26">
        <v>7</v>
      </c>
      <c r="B22" s="163" t="s">
        <v>24</v>
      </c>
      <c r="C22" s="164"/>
      <c r="D22" s="165"/>
      <c r="E22" s="58">
        <v>0</v>
      </c>
    </row>
    <row r="23" spans="1:5" x14ac:dyDescent="0.25">
      <c r="A23" s="27"/>
      <c r="B23" s="59" t="s">
        <v>25</v>
      </c>
      <c r="C23" s="14"/>
      <c r="D23" s="15"/>
      <c r="E23" s="60"/>
    </row>
    <row r="24" spans="1:5" ht="14.45" customHeight="1" x14ac:dyDescent="0.25">
      <c r="A24" s="51"/>
      <c r="B24" s="157" t="s">
        <v>26</v>
      </c>
      <c r="C24" s="157"/>
      <c r="D24" s="157"/>
      <c r="E24" s="13">
        <v>0</v>
      </c>
    </row>
    <row r="25" spans="1:5" x14ac:dyDescent="0.25">
      <c r="A25" s="61"/>
      <c r="B25" s="157" t="s">
        <v>27</v>
      </c>
      <c r="C25" s="157"/>
      <c r="D25" s="157"/>
      <c r="E25" s="13">
        <v>0</v>
      </c>
    </row>
    <row r="26" spans="1:5" ht="14.45" customHeight="1" x14ac:dyDescent="0.25">
      <c r="A26" s="30"/>
      <c r="B26" s="166" t="s">
        <v>28</v>
      </c>
      <c r="C26" s="167"/>
      <c r="D26" s="168"/>
      <c r="E26" s="13">
        <v>0</v>
      </c>
    </row>
    <row r="27" spans="1:5" ht="15.75" thickBot="1" x14ac:dyDescent="0.3">
      <c r="A27" s="62"/>
      <c r="B27" s="158" t="s">
        <v>29</v>
      </c>
      <c r="C27" s="158"/>
      <c r="D27" s="158"/>
      <c r="E27" s="16">
        <v>0</v>
      </c>
    </row>
    <row r="28" spans="1:5" ht="27.6" customHeight="1" x14ac:dyDescent="0.25">
      <c r="A28" s="26">
        <v>8</v>
      </c>
      <c r="B28" s="159" t="s">
        <v>30</v>
      </c>
      <c r="C28" s="160"/>
      <c r="D28" s="161"/>
      <c r="E28" s="58">
        <f>SUM(E30:E31)</f>
        <v>14955.42</v>
      </c>
    </row>
    <row r="29" spans="1:5" x14ac:dyDescent="0.25">
      <c r="A29" s="27"/>
      <c r="B29" s="59" t="s">
        <v>25</v>
      </c>
      <c r="C29" s="11"/>
      <c r="D29" s="12"/>
      <c r="E29" s="60"/>
    </row>
    <row r="30" spans="1:5" x14ac:dyDescent="0.25">
      <c r="A30" s="27"/>
      <c r="B30" s="162" t="s">
        <v>31</v>
      </c>
      <c r="C30" s="162"/>
      <c r="D30" s="162"/>
      <c r="E30" s="13">
        <v>4359.42</v>
      </c>
    </row>
    <row r="31" spans="1:5" ht="14.45" customHeight="1" thickBot="1" x14ac:dyDescent="0.3">
      <c r="A31" s="28"/>
      <c r="B31" s="169" t="s">
        <v>32</v>
      </c>
      <c r="C31" s="169"/>
      <c r="D31" s="169"/>
      <c r="E31" s="16">
        <v>10596</v>
      </c>
    </row>
    <row r="32" spans="1:5" ht="15.75" thickBot="1" x14ac:dyDescent="0.3">
      <c r="A32" s="9">
        <v>9</v>
      </c>
      <c r="B32" s="151" t="s">
        <v>10</v>
      </c>
      <c r="C32" s="152"/>
      <c r="D32" s="153"/>
      <c r="E32" s="17">
        <v>25053.84</v>
      </c>
    </row>
    <row r="33" spans="1:6" ht="15.75" thickBot="1" x14ac:dyDescent="0.3">
      <c r="A33" s="9">
        <v>10</v>
      </c>
      <c r="B33" s="151" t="s">
        <v>11</v>
      </c>
      <c r="C33" s="152"/>
      <c r="D33" s="153"/>
      <c r="E33" s="17">
        <v>12564.9</v>
      </c>
    </row>
    <row r="34" spans="1:6" ht="15.75" thickBot="1" x14ac:dyDescent="0.3">
      <c r="A34" s="9">
        <v>11</v>
      </c>
      <c r="B34" s="151" t="s">
        <v>12</v>
      </c>
      <c r="C34" s="152"/>
      <c r="D34" s="153"/>
      <c r="E34" s="17">
        <v>66008.61</v>
      </c>
    </row>
    <row r="35" spans="1:6" ht="15.75" thickBot="1" x14ac:dyDescent="0.3">
      <c r="A35" s="9">
        <v>12</v>
      </c>
      <c r="B35" s="151" t="s">
        <v>33</v>
      </c>
      <c r="C35" s="152"/>
      <c r="D35" s="153"/>
      <c r="E35" s="17">
        <v>19749.78</v>
      </c>
    </row>
    <row r="36" spans="1:6" ht="15.75" thickBot="1" x14ac:dyDescent="0.3">
      <c r="A36" s="9">
        <v>13</v>
      </c>
      <c r="B36" s="151" t="s">
        <v>34</v>
      </c>
      <c r="C36" s="152"/>
      <c r="D36" s="153"/>
      <c r="E36" s="17">
        <v>64406.52</v>
      </c>
    </row>
    <row r="37" spans="1:6" ht="28.15" customHeight="1" thickBot="1" x14ac:dyDescent="0.3">
      <c r="A37" s="5">
        <v>14</v>
      </c>
      <c r="B37" s="145" t="s">
        <v>35</v>
      </c>
      <c r="C37" s="146"/>
      <c r="D37" s="147"/>
      <c r="E37" s="20">
        <v>152395.56</v>
      </c>
    </row>
    <row r="38" spans="1:6" ht="15.75" thickBot="1" x14ac:dyDescent="0.3">
      <c r="A38" s="9">
        <v>15</v>
      </c>
      <c r="B38" s="104" t="s">
        <v>43</v>
      </c>
      <c r="C38" s="105"/>
      <c r="D38" s="105"/>
      <c r="E38" s="106">
        <v>10694.5</v>
      </c>
      <c r="F38" s="74"/>
    </row>
    <row r="39" spans="1:6" ht="15.75" thickBot="1" x14ac:dyDescent="0.3">
      <c r="A39" s="5">
        <v>16</v>
      </c>
      <c r="B39" s="63" t="s">
        <v>36</v>
      </c>
      <c r="C39" s="64"/>
      <c r="D39" s="64"/>
      <c r="E39" s="8">
        <f>SUM(E37+E36+E35+E34+E33+E32+E28+E22+E21+E20+E16+E10+E9+E8+E38)</f>
        <v>1243629.7900000003</v>
      </c>
    </row>
  </sheetData>
  <mergeCells count="32">
    <mergeCell ref="B19:D19"/>
    <mergeCell ref="B21:D21"/>
    <mergeCell ref="B12:D12"/>
    <mergeCell ref="B13:D13"/>
    <mergeCell ref="B14:D14"/>
    <mergeCell ref="B20:D20"/>
    <mergeCell ref="B7:D7"/>
    <mergeCell ref="B10:D10"/>
    <mergeCell ref="B15:D15"/>
    <mergeCell ref="B18:D18"/>
    <mergeCell ref="B16:D16"/>
    <mergeCell ref="B8:D8"/>
    <mergeCell ref="B9:D9"/>
    <mergeCell ref="A1:E1"/>
    <mergeCell ref="A2:D2"/>
    <mergeCell ref="B3:D3"/>
    <mergeCell ref="B4:D4"/>
    <mergeCell ref="B5:D5"/>
    <mergeCell ref="B37:D37"/>
    <mergeCell ref="B36:D36"/>
    <mergeCell ref="B22:D22"/>
    <mergeCell ref="B24:D24"/>
    <mergeCell ref="B25:D25"/>
    <mergeCell ref="B26:D26"/>
    <mergeCell ref="B28:D28"/>
    <mergeCell ref="B31:D31"/>
    <mergeCell ref="B33:D33"/>
    <mergeCell ref="B34:D34"/>
    <mergeCell ref="B32:D32"/>
    <mergeCell ref="B35:D35"/>
    <mergeCell ref="B27:D27"/>
    <mergeCell ref="B30:D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P12" sqref="P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42578125" customWidth="1"/>
    <col min="7" max="7" width="11.140625" hidden="1" customWidth="1"/>
    <col min="8" max="8" width="0" hidden="1" customWidth="1"/>
  </cols>
  <sheetData>
    <row r="1" spans="1:8" ht="35.25" customHeight="1" x14ac:dyDescent="0.25">
      <c r="A1" s="187" t="s">
        <v>75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1087241.0199999998</v>
      </c>
      <c r="G3">
        <v>1071521.0199999998</v>
      </c>
      <c r="H3">
        <v>15720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1026149.84</v>
      </c>
      <c r="G4">
        <v>1010429.84</v>
      </c>
      <c r="H4">
        <v>15720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335121.21999999986</v>
      </c>
      <c r="G5">
        <v>334806.21999999986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.6" customHeight="1" thickBot="1" x14ac:dyDescent="0.3">
      <c r="A8" s="5">
        <v>1</v>
      </c>
      <c r="B8" s="171" t="s">
        <v>17</v>
      </c>
      <c r="C8" s="172"/>
      <c r="D8" s="173"/>
      <c r="E8" s="10">
        <v>137519.46</v>
      </c>
    </row>
    <row r="9" spans="1:8" ht="42.6" customHeight="1" thickBot="1" x14ac:dyDescent="0.3">
      <c r="A9" s="5">
        <v>2</v>
      </c>
      <c r="B9" s="174" t="s">
        <v>18</v>
      </c>
      <c r="C9" s="175"/>
      <c r="D9" s="176"/>
      <c r="E9" s="8">
        <v>46296.12</v>
      </c>
    </row>
    <row r="10" spans="1:8" ht="42.6" customHeight="1" x14ac:dyDescent="0.25">
      <c r="A10" s="26">
        <v>3</v>
      </c>
      <c r="B10" s="159" t="s">
        <v>19</v>
      </c>
      <c r="C10" s="160"/>
      <c r="D10" s="161"/>
      <c r="E10" s="46">
        <v>62802.23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12250.58</v>
      </c>
    </row>
    <row r="12" spans="1:8" x14ac:dyDescent="0.25">
      <c r="A12" s="51"/>
      <c r="B12" s="148" t="s">
        <v>113</v>
      </c>
      <c r="C12" s="192"/>
      <c r="D12" s="193"/>
      <c r="E12" s="52">
        <v>3243.16</v>
      </c>
    </row>
    <row r="13" spans="1:8" x14ac:dyDescent="0.25">
      <c r="A13" s="51"/>
      <c r="B13" s="148" t="s">
        <v>220</v>
      </c>
      <c r="C13" s="192"/>
      <c r="D13" s="193"/>
      <c r="E13" s="53">
        <v>9007.42</v>
      </c>
    </row>
    <row r="14" spans="1:8" ht="15.75" thickBot="1" x14ac:dyDescent="0.3">
      <c r="A14" s="54"/>
      <c r="B14" s="200"/>
      <c r="C14" s="201"/>
      <c r="D14" s="202"/>
      <c r="E14" s="55"/>
    </row>
    <row r="15" spans="1:8" ht="42" customHeight="1" x14ac:dyDescent="0.25">
      <c r="A15" s="29">
        <v>4</v>
      </c>
      <c r="B15" s="159" t="s">
        <v>21</v>
      </c>
      <c r="C15" s="160"/>
      <c r="D15" s="161"/>
      <c r="E15" s="46">
        <f>165133.05+33953.13</f>
        <v>199086.18</v>
      </c>
    </row>
    <row r="16" spans="1:8" x14ac:dyDescent="0.25">
      <c r="A16" s="27"/>
      <c r="B16" s="47" t="s">
        <v>20</v>
      </c>
      <c r="C16" s="48"/>
      <c r="D16" s="49"/>
      <c r="E16" s="50"/>
    </row>
    <row r="17" spans="1:5" ht="15.75" thickBot="1" x14ac:dyDescent="0.3">
      <c r="A17" s="56"/>
      <c r="B17" s="181"/>
      <c r="C17" s="182"/>
      <c r="D17" s="183"/>
      <c r="E17" s="19"/>
    </row>
    <row r="18" spans="1:5" ht="15.75" thickBot="1" x14ac:dyDescent="0.3">
      <c r="A18" s="5">
        <v>5</v>
      </c>
      <c r="B18" s="180" t="s">
        <v>22</v>
      </c>
      <c r="C18" s="180"/>
      <c r="D18" s="180"/>
      <c r="E18" s="17">
        <v>2840</v>
      </c>
    </row>
    <row r="19" spans="1:5" ht="27" customHeight="1" thickBot="1" x14ac:dyDescent="0.3">
      <c r="A19" s="28">
        <v>6</v>
      </c>
      <c r="B19" s="154" t="s">
        <v>23</v>
      </c>
      <c r="C19" s="155"/>
      <c r="D19" s="156"/>
      <c r="E19" s="57">
        <v>14400</v>
      </c>
    </row>
    <row r="20" spans="1:5" ht="14.45" customHeight="1" x14ac:dyDescent="0.25">
      <c r="A20" s="26">
        <v>7</v>
      </c>
      <c r="B20" s="163" t="s">
        <v>24</v>
      </c>
      <c r="C20" s="164"/>
      <c r="D20" s="165"/>
      <c r="E20" s="58">
        <v>0</v>
      </c>
    </row>
    <row r="21" spans="1:5" x14ac:dyDescent="0.25">
      <c r="A21" s="27"/>
      <c r="B21" s="59" t="s">
        <v>25</v>
      </c>
      <c r="C21" s="14"/>
      <c r="D21" s="15"/>
      <c r="E21" s="60"/>
    </row>
    <row r="22" spans="1:5" ht="14.45" customHeight="1" x14ac:dyDescent="0.25">
      <c r="A22" s="51"/>
      <c r="B22" s="157" t="s">
        <v>26</v>
      </c>
      <c r="C22" s="157"/>
      <c r="D22" s="157"/>
      <c r="E22" s="13">
        <v>0</v>
      </c>
    </row>
    <row r="23" spans="1:5" x14ac:dyDescent="0.25">
      <c r="A23" s="61"/>
      <c r="B23" s="157" t="s">
        <v>27</v>
      </c>
      <c r="C23" s="157"/>
      <c r="D23" s="157"/>
      <c r="E23" s="13">
        <v>0</v>
      </c>
    </row>
    <row r="24" spans="1:5" ht="14.45" customHeight="1" x14ac:dyDescent="0.25">
      <c r="A24" s="30"/>
      <c r="B24" s="166" t="s">
        <v>28</v>
      </c>
      <c r="C24" s="167"/>
      <c r="D24" s="168"/>
      <c r="E24" s="13">
        <v>0</v>
      </c>
    </row>
    <row r="25" spans="1:5" ht="15.75" thickBot="1" x14ac:dyDescent="0.3">
      <c r="A25" s="62"/>
      <c r="B25" s="158" t="s">
        <v>29</v>
      </c>
      <c r="C25" s="158"/>
      <c r="D25" s="158"/>
      <c r="E25" s="16">
        <v>0</v>
      </c>
    </row>
    <row r="26" spans="1:5" ht="27" customHeight="1" x14ac:dyDescent="0.25">
      <c r="A26" s="26">
        <v>8</v>
      </c>
      <c r="B26" s="159" t="s">
        <v>30</v>
      </c>
      <c r="C26" s="160"/>
      <c r="D26" s="161"/>
      <c r="E26" s="58">
        <f>SUM(E28:E29)</f>
        <v>42</v>
      </c>
    </row>
    <row r="27" spans="1:5" x14ac:dyDescent="0.25">
      <c r="A27" s="27"/>
      <c r="B27" s="59" t="s">
        <v>25</v>
      </c>
      <c r="C27" s="11"/>
      <c r="D27" s="12"/>
      <c r="E27" s="60"/>
    </row>
    <row r="28" spans="1:5" x14ac:dyDescent="0.25">
      <c r="A28" s="27"/>
      <c r="B28" s="162" t="s">
        <v>31</v>
      </c>
      <c r="C28" s="162"/>
      <c r="D28" s="162"/>
      <c r="E28" s="13">
        <v>42</v>
      </c>
    </row>
    <row r="29" spans="1:5" ht="14.45" customHeight="1" thickBot="1" x14ac:dyDescent="0.3">
      <c r="A29" s="28"/>
      <c r="B29" s="169" t="s">
        <v>32</v>
      </c>
      <c r="C29" s="169"/>
      <c r="D29" s="169"/>
      <c r="E29" s="16">
        <v>0</v>
      </c>
    </row>
    <row r="30" spans="1:5" ht="15.75" thickBot="1" x14ac:dyDescent="0.3">
      <c r="A30" s="9">
        <v>9</v>
      </c>
      <c r="B30" s="151" t="s">
        <v>10</v>
      </c>
      <c r="C30" s="152"/>
      <c r="D30" s="153"/>
      <c r="E30" s="17">
        <v>24100.560000000001</v>
      </c>
    </row>
    <row r="31" spans="1:5" ht="15.75" thickBot="1" x14ac:dyDescent="0.3">
      <c r="A31" s="9">
        <v>10</v>
      </c>
      <c r="B31" s="151" t="s">
        <v>11</v>
      </c>
      <c r="C31" s="152"/>
      <c r="D31" s="153"/>
      <c r="E31" s="17">
        <v>14568</v>
      </c>
    </row>
    <row r="32" spans="1:5" ht="15.75" thickBot="1" x14ac:dyDescent="0.3">
      <c r="A32" s="9">
        <v>11</v>
      </c>
      <c r="B32" s="151" t="s">
        <v>12</v>
      </c>
      <c r="C32" s="152"/>
      <c r="D32" s="153"/>
      <c r="E32" s="17">
        <v>62263.45</v>
      </c>
    </row>
    <row r="33" spans="1:6" ht="15.75" thickBot="1" x14ac:dyDescent="0.3">
      <c r="A33" s="9">
        <v>12</v>
      </c>
      <c r="B33" s="151" t="s">
        <v>33</v>
      </c>
      <c r="C33" s="152"/>
      <c r="D33" s="153"/>
      <c r="E33" s="17">
        <v>18690.419999999998</v>
      </c>
    </row>
    <row r="34" spans="1:6" ht="15.75" thickBot="1" x14ac:dyDescent="0.3">
      <c r="A34" s="9">
        <v>13</v>
      </c>
      <c r="B34" s="151" t="s">
        <v>34</v>
      </c>
      <c r="C34" s="152"/>
      <c r="D34" s="153"/>
      <c r="E34" s="17">
        <v>60787.38</v>
      </c>
    </row>
    <row r="35" spans="1:6" ht="27" customHeight="1" thickBot="1" x14ac:dyDescent="0.3">
      <c r="A35" s="5">
        <v>14</v>
      </c>
      <c r="B35" s="145" t="s">
        <v>35</v>
      </c>
      <c r="C35" s="146"/>
      <c r="D35" s="147"/>
      <c r="E35" s="20">
        <v>145191.21</v>
      </c>
    </row>
    <row r="36" spans="1:6" ht="15.75" thickBot="1" x14ac:dyDescent="0.3">
      <c r="A36" s="9">
        <v>15</v>
      </c>
      <c r="B36" s="104" t="s">
        <v>43</v>
      </c>
      <c r="C36" s="105"/>
      <c r="D36" s="105"/>
      <c r="E36" s="106">
        <v>10093.56</v>
      </c>
      <c r="F36" s="74"/>
    </row>
    <row r="37" spans="1:6" ht="15.75" thickBot="1" x14ac:dyDescent="0.3">
      <c r="A37" s="5">
        <v>16</v>
      </c>
      <c r="B37" s="63" t="s">
        <v>36</v>
      </c>
      <c r="C37" s="64"/>
      <c r="D37" s="64"/>
      <c r="E37" s="8">
        <f>SUM(E35+E34+E33+E32+E31+E30+E26+E20+E19+E18+E15+E10+E9+E8)</f>
        <v>788587.00999999989</v>
      </c>
    </row>
  </sheetData>
  <mergeCells count="30">
    <mergeCell ref="B19:D19"/>
    <mergeCell ref="B12:D12"/>
    <mergeCell ref="B13:D13"/>
    <mergeCell ref="B18:D18"/>
    <mergeCell ref="B17:D17"/>
    <mergeCell ref="B7:D7"/>
    <mergeCell ref="B10:D10"/>
    <mergeCell ref="B14:D14"/>
    <mergeCell ref="B15:D15"/>
    <mergeCell ref="B8:D8"/>
    <mergeCell ref="B9:D9"/>
    <mergeCell ref="A1:E1"/>
    <mergeCell ref="A2:D2"/>
    <mergeCell ref="B3:D3"/>
    <mergeCell ref="B4:D4"/>
    <mergeCell ref="B5:D5"/>
    <mergeCell ref="B35:D35"/>
    <mergeCell ref="B34:D34"/>
    <mergeCell ref="B20:D20"/>
    <mergeCell ref="B22:D22"/>
    <mergeCell ref="B23:D23"/>
    <mergeCell ref="B24:D24"/>
    <mergeCell ref="B26:D26"/>
    <mergeCell ref="B29:D29"/>
    <mergeCell ref="B31:D31"/>
    <mergeCell ref="B32:D32"/>
    <mergeCell ref="B30:D30"/>
    <mergeCell ref="B33:D33"/>
    <mergeCell ref="B25:D25"/>
    <mergeCell ref="B28:D2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7" workbookViewId="0">
      <selection activeCell="J13" sqref="J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140625" customWidth="1"/>
    <col min="7" max="7" width="11.7109375" hidden="1" customWidth="1"/>
    <col min="8" max="8" width="0" hidden="1" customWidth="1"/>
  </cols>
  <sheetData>
    <row r="1" spans="1:8" ht="34.5" customHeight="1" x14ac:dyDescent="0.25">
      <c r="A1" s="187" t="s">
        <v>74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1094801.6599999999</v>
      </c>
      <c r="G3">
        <v>1079081.6599999999</v>
      </c>
      <c r="H3">
        <v>15720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1118188.6400000001</v>
      </c>
      <c r="G4">
        <v>1102468.6400000001</v>
      </c>
      <c r="H4">
        <v>15720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174897.21999999974</v>
      </c>
      <c r="G5">
        <v>174582.21999999974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9" customHeight="1" thickBot="1" x14ac:dyDescent="0.3">
      <c r="A8" s="5">
        <v>1</v>
      </c>
      <c r="B8" s="171" t="s">
        <v>17</v>
      </c>
      <c r="C8" s="172"/>
      <c r="D8" s="173"/>
      <c r="E8" s="10">
        <v>110341.86</v>
      </c>
    </row>
    <row r="9" spans="1:8" ht="44.45" customHeight="1" thickBot="1" x14ac:dyDescent="0.3">
      <c r="A9" s="5">
        <v>2</v>
      </c>
      <c r="B9" s="174" t="s">
        <v>18</v>
      </c>
      <c r="C9" s="175"/>
      <c r="D9" s="176"/>
      <c r="E9" s="8">
        <v>46644.21</v>
      </c>
    </row>
    <row r="10" spans="1:8" ht="41.45" customHeight="1" x14ac:dyDescent="0.25">
      <c r="A10" s="26">
        <v>3</v>
      </c>
      <c r="B10" s="159" t="s">
        <v>19</v>
      </c>
      <c r="C10" s="160"/>
      <c r="D10" s="161"/>
      <c r="E10" s="46">
        <v>78780.31</v>
      </c>
    </row>
    <row r="11" spans="1:8" x14ac:dyDescent="0.25">
      <c r="A11" s="27"/>
      <c r="B11" s="47" t="s">
        <v>20</v>
      </c>
      <c r="C11" s="48"/>
      <c r="D11" s="49"/>
      <c r="E11" s="50"/>
    </row>
    <row r="12" spans="1:8" ht="15.75" thickBot="1" x14ac:dyDescent="0.3">
      <c r="A12" s="54"/>
      <c r="B12" s="200"/>
      <c r="C12" s="201"/>
      <c r="D12" s="202"/>
      <c r="E12" s="55"/>
    </row>
    <row r="13" spans="1:8" ht="41.45" customHeight="1" x14ac:dyDescent="0.25">
      <c r="A13" s="29">
        <v>4</v>
      </c>
      <c r="B13" s="159" t="s">
        <v>21</v>
      </c>
      <c r="C13" s="160"/>
      <c r="D13" s="161"/>
      <c r="E13" s="46">
        <f>163062.85+34208.42</f>
        <v>197271.27000000002</v>
      </c>
    </row>
    <row r="14" spans="1:8" x14ac:dyDescent="0.25">
      <c r="A14" s="27"/>
      <c r="B14" s="47" t="s">
        <v>20</v>
      </c>
      <c r="C14" s="48"/>
      <c r="D14" s="49"/>
      <c r="E14" s="50"/>
    </row>
    <row r="15" spans="1:8" ht="15.75" thickBot="1" x14ac:dyDescent="0.3">
      <c r="A15" s="56"/>
      <c r="B15" s="181"/>
      <c r="C15" s="182"/>
      <c r="D15" s="183"/>
      <c r="E15" s="19"/>
    </row>
    <row r="16" spans="1:8" ht="15.75" thickBot="1" x14ac:dyDescent="0.3">
      <c r="A16" s="5">
        <v>5</v>
      </c>
      <c r="B16" s="180" t="s">
        <v>22</v>
      </c>
      <c r="C16" s="180"/>
      <c r="D16" s="180"/>
      <c r="E16" s="17">
        <v>0</v>
      </c>
    </row>
    <row r="17" spans="1:5" ht="28.15" customHeight="1" thickBot="1" x14ac:dyDescent="0.3">
      <c r="A17" s="28">
        <v>6</v>
      </c>
      <c r="B17" s="154" t="s">
        <v>23</v>
      </c>
      <c r="C17" s="155"/>
      <c r="D17" s="156"/>
      <c r="E17" s="57">
        <v>14400</v>
      </c>
    </row>
    <row r="18" spans="1:5" x14ac:dyDescent="0.25">
      <c r="A18" s="26">
        <v>7</v>
      </c>
      <c r="B18" s="163" t="s">
        <v>24</v>
      </c>
      <c r="C18" s="164"/>
      <c r="D18" s="165"/>
      <c r="E18" s="58">
        <v>0</v>
      </c>
    </row>
    <row r="19" spans="1:5" ht="14.45" customHeight="1" x14ac:dyDescent="0.25">
      <c r="A19" s="27"/>
      <c r="B19" s="59" t="s">
        <v>25</v>
      </c>
      <c r="C19" s="14"/>
      <c r="D19" s="15"/>
      <c r="E19" s="60"/>
    </row>
    <row r="20" spans="1:5" x14ac:dyDescent="0.25">
      <c r="A20" s="51"/>
      <c r="B20" s="157" t="s">
        <v>26</v>
      </c>
      <c r="C20" s="157"/>
      <c r="D20" s="157"/>
      <c r="E20" s="13">
        <v>0</v>
      </c>
    </row>
    <row r="21" spans="1:5" ht="14.45" customHeight="1" x14ac:dyDescent="0.25">
      <c r="A21" s="61"/>
      <c r="B21" s="157" t="s">
        <v>27</v>
      </c>
      <c r="C21" s="157"/>
      <c r="D21" s="157"/>
      <c r="E21" s="13">
        <v>0</v>
      </c>
    </row>
    <row r="22" spans="1:5" x14ac:dyDescent="0.25">
      <c r="A22" s="30"/>
      <c r="B22" s="166" t="s">
        <v>28</v>
      </c>
      <c r="C22" s="167"/>
      <c r="D22" s="168"/>
      <c r="E22" s="13">
        <v>0</v>
      </c>
    </row>
    <row r="23" spans="1:5" ht="15.75" thickBot="1" x14ac:dyDescent="0.3">
      <c r="A23" s="62"/>
      <c r="B23" s="158" t="s">
        <v>29</v>
      </c>
      <c r="C23" s="158"/>
      <c r="D23" s="158"/>
      <c r="E23" s="16">
        <v>0</v>
      </c>
    </row>
    <row r="24" spans="1:5" ht="25.9" customHeight="1" x14ac:dyDescent="0.25">
      <c r="A24" s="26">
        <v>8</v>
      </c>
      <c r="B24" s="159" t="s">
        <v>30</v>
      </c>
      <c r="C24" s="160"/>
      <c r="D24" s="161"/>
      <c r="E24" s="58">
        <f>SUM(E26:E27)</f>
        <v>42</v>
      </c>
    </row>
    <row r="25" spans="1:5" x14ac:dyDescent="0.25">
      <c r="A25" s="27"/>
      <c r="B25" s="59" t="s">
        <v>25</v>
      </c>
      <c r="C25" s="11"/>
      <c r="D25" s="12"/>
      <c r="E25" s="60"/>
    </row>
    <row r="26" spans="1:5" ht="14.45" customHeight="1" x14ac:dyDescent="0.25">
      <c r="A26" s="27"/>
      <c r="B26" s="162" t="s">
        <v>31</v>
      </c>
      <c r="C26" s="162"/>
      <c r="D26" s="162"/>
      <c r="E26" s="13">
        <v>42</v>
      </c>
    </row>
    <row r="27" spans="1:5" ht="15.75" thickBot="1" x14ac:dyDescent="0.3">
      <c r="A27" s="28"/>
      <c r="B27" s="169" t="s">
        <v>32</v>
      </c>
      <c r="C27" s="169"/>
      <c r="D27" s="169"/>
      <c r="E27" s="16">
        <v>0</v>
      </c>
    </row>
    <row r="28" spans="1:5" ht="15.75" thickBot="1" x14ac:dyDescent="0.3">
      <c r="A28" s="9">
        <v>9</v>
      </c>
      <c r="B28" s="151" t="s">
        <v>10</v>
      </c>
      <c r="C28" s="152"/>
      <c r="D28" s="153"/>
      <c r="E28" s="17">
        <v>24267.599999999999</v>
      </c>
    </row>
    <row r="29" spans="1:5" ht="15.75" thickBot="1" x14ac:dyDescent="0.3">
      <c r="A29" s="9">
        <v>10</v>
      </c>
      <c r="B29" s="151" t="s">
        <v>11</v>
      </c>
      <c r="C29" s="152"/>
      <c r="D29" s="153"/>
      <c r="E29" s="17">
        <v>14568</v>
      </c>
    </row>
    <row r="30" spans="1:5" ht="15.75" thickBot="1" x14ac:dyDescent="0.3">
      <c r="A30" s="9">
        <v>11</v>
      </c>
      <c r="B30" s="151" t="s">
        <v>12</v>
      </c>
      <c r="C30" s="152"/>
      <c r="D30" s="153"/>
      <c r="E30" s="17">
        <v>62731.58</v>
      </c>
    </row>
    <row r="31" spans="1:5" ht="15.75" thickBot="1" x14ac:dyDescent="0.3">
      <c r="A31" s="9">
        <v>12</v>
      </c>
      <c r="B31" s="151" t="s">
        <v>33</v>
      </c>
      <c r="C31" s="152"/>
      <c r="D31" s="153"/>
      <c r="E31" s="17">
        <v>20392.91</v>
      </c>
    </row>
    <row r="32" spans="1:5" ht="15.75" thickBot="1" x14ac:dyDescent="0.3">
      <c r="A32" s="9">
        <v>13</v>
      </c>
      <c r="B32" s="151" t="s">
        <v>34</v>
      </c>
      <c r="C32" s="152"/>
      <c r="D32" s="153"/>
      <c r="E32" s="17">
        <v>61208.79</v>
      </c>
    </row>
    <row r="33" spans="1:6" ht="28.15" customHeight="1" thickBot="1" x14ac:dyDescent="0.3">
      <c r="A33" s="5">
        <v>14</v>
      </c>
      <c r="B33" s="145" t="s">
        <v>35</v>
      </c>
      <c r="C33" s="146"/>
      <c r="D33" s="147"/>
      <c r="E33" s="20">
        <v>43169.71</v>
      </c>
    </row>
    <row r="34" spans="1:6" ht="15.75" thickBot="1" x14ac:dyDescent="0.3">
      <c r="A34" s="9">
        <v>15</v>
      </c>
      <c r="B34" s="104" t="s">
        <v>43</v>
      </c>
      <c r="C34" s="105"/>
      <c r="D34" s="105"/>
      <c r="E34" s="106">
        <v>10163.530000000001</v>
      </c>
      <c r="F34" s="74"/>
    </row>
    <row r="35" spans="1:6" ht="15.75" thickBot="1" x14ac:dyDescent="0.3">
      <c r="A35" s="5">
        <v>16</v>
      </c>
      <c r="B35" s="63" t="s">
        <v>36</v>
      </c>
      <c r="C35" s="64"/>
      <c r="D35" s="64"/>
      <c r="E35" s="8">
        <f>SUM(E33+E32+E31+E30+E29+E28+E24+E18+E17+E16+E13+E10+E9+E8+E34)</f>
        <v>683981.77</v>
      </c>
    </row>
  </sheetData>
  <mergeCells count="28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2:D32"/>
    <mergeCell ref="B30:D30"/>
    <mergeCell ref="B16:D16"/>
    <mergeCell ref="B15:D15"/>
    <mergeCell ref="B12:D12"/>
    <mergeCell ref="B13:D13"/>
    <mergeCell ref="B33:D33"/>
    <mergeCell ref="B31:D31"/>
    <mergeCell ref="B17:D17"/>
    <mergeCell ref="B20:D20"/>
    <mergeCell ref="B21:D21"/>
    <mergeCell ref="B23:D23"/>
    <mergeCell ref="B24:D24"/>
    <mergeCell ref="B26:D26"/>
    <mergeCell ref="B28:D28"/>
    <mergeCell ref="B29:D29"/>
    <mergeCell ref="B18:D18"/>
    <mergeCell ref="B22:D22"/>
    <mergeCell ref="B27:D27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7" workbookViewId="0">
      <selection activeCell="I21" sqref="I2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28515625" customWidth="1"/>
    <col min="7" max="7" width="11" hidden="1" customWidth="1"/>
    <col min="8" max="8" width="0" hidden="1" customWidth="1"/>
  </cols>
  <sheetData>
    <row r="1" spans="1:8" ht="36" customHeight="1" x14ac:dyDescent="0.25">
      <c r="A1" s="187" t="s">
        <v>73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1091847.75</v>
      </c>
      <c r="G3">
        <v>1052866.06</v>
      </c>
      <c r="H3">
        <v>38981.69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1141221.18</v>
      </c>
      <c r="G4">
        <v>1029052.44</v>
      </c>
      <c r="H4">
        <v>112168.74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246909.64</v>
      </c>
      <c r="G5">
        <v>255060.77000000002</v>
      </c>
      <c r="H5">
        <v>-8151.13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15" customHeight="1" thickBot="1" x14ac:dyDescent="0.3">
      <c r="A8" s="5">
        <v>1</v>
      </c>
      <c r="B8" s="171" t="s">
        <v>17</v>
      </c>
      <c r="C8" s="172"/>
      <c r="D8" s="173"/>
      <c r="E8" s="10">
        <v>110341.78</v>
      </c>
    </row>
    <row r="9" spans="1:8" ht="42.6" customHeight="1" thickBot="1" x14ac:dyDescent="0.3">
      <c r="A9" s="5">
        <v>2</v>
      </c>
      <c r="B9" s="174" t="s">
        <v>18</v>
      </c>
      <c r="C9" s="175"/>
      <c r="D9" s="176"/>
      <c r="E9" s="8">
        <v>46644.22</v>
      </c>
    </row>
    <row r="10" spans="1:8" ht="40.15" customHeight="1" x14ac:dyDescent="0.25">
      <c r="A10" s="26">
        <v>3</v>
      </c>
      <c r="B10" s="159" t="s">
        <v>19</v>
      </c>
      <c r="C10" s="160"/>
      <c r="D10" s="161"/>
      <c r="E10" s="46">
        <v>384869.95</v>
      </c>
    </row>
    <row r="11" spans="1:8" x14ac:dyDescent="0.25">
      <c r="A11" s="27"/>
      <c r="B11" s="47" t="s">
        <v>20</v>
      </c>
      <c r="C11" s="48"/>
      <c r="D11" s="49"/>
      <c r="E11" s="50">
        <f>SUM(E12:E14)</f>
        <v>330670.74000000005</v>
      </c>
    </row>
    <row r="12" spans="1:8" x14ac:dyDescent="0.25">
      <c r="A12" s="51"/>
      <c r="B12" s="148" t="s">
        <v>117</v>
      </c>
      <c r="C12" s="192"/>
      <c r="D12" s="193"/>
      <c r="E12" s="52">
        <v>316534.09000000003</v>
      </c>
    </row>
    <row r="13" spans="1:8" x14ac:dyDescent="0.25">
      <c r="A13" s="51"/>
      <c r="B13" s="177" t="s">
        <v>188</v>
      </c>
      <c r="C13" s="178"/>
      <c r="D13" s="179"/>
      <c r="E13" s="53">
        <v>7076.39</v>
      </c>
    </row>
    <row r="14" spans="1:8" ht="15.75" thickBot="1" x14ac:dyDescent="0.3">
      <c r="A14" s="54"/>
      <c r="B14" s="203" t="s">
        <v>223</v>
      </c>
      <c r="C14" s="204"/>
      <c r="D14" s="205"/>
      <c r="E14" s="73">
        <v>7060.26</v>
      </c>
    </row>
    <row r="15" spans="1:8" ht="42" customHeight="1" x14ac:dyDescent="0.25">
      <c r="A15" s="29">
        <v>4</v>
      </c>
      <c r="B15" s="159" t="s">
        <v>21</v>
      </c>
      <c r="C15" s="160"/>
      <c r="D15" s="161"/>
      <c r="E15" s="46">
        <f>161273.36+34208.41</f>
        <v>195481.77</v>
      </c>
    </row>
    <row r="16" spans="1:8" x14ac:dyDescent="0.25">
      <c r="A16" s="27"/>
      <c r="B16" s="47" t="s">
        <v>20</v>
      </c>
      <c r="C16" s="48"/>
      <c r="D16" s="49"/>
      <c r="E16" s="50"/>
    </row>
    <row r="17" spans="1:5" ht="15.75" thickBot="1" x14ac:dyDescent="0.3">
      <c r="A17" s="56"/>
      <c r="B17" s="181"/>
      <c r="C17" s="182"/>
      <c r="D17" s="183"/>
      <c r="E17" s="19"/>
    </row>
    <row r="18" spans="1:5" ht="15.75" thickBot="1" x14ac:dyDescent="0.3">
      <c r="A18" s="5">
        <v>5</v>
      </c>
      <c r="B18" s="180" t="s">
        <v>22</v>
      </c>
      <c r="C18" s="180"/>
      <c r="D18" s="180"/>
      <c r="E18" s="17">
        <v>0</v>
      </c>
    </row>
    <row r="19" spans="1:5" ht="27.6" customHeight="1" thickBot="1" x14ac:dyDescent="0.3">
      <c r="A19" s="28">
        <v>6</v>
      </c>
      <c r="B19" s="154" t="s">
        <v>23</v>
      </c>
      <c r="C19" s="155"/>
      <c r="D19" s="156"/>
      <c r="E19" s="57">
        <v>14400</v>
      </c>
    </row>
    <row r="20" spans="1:5" x14ac:dyDescent="0.25">
      <c r="A20" s="26">
        <v>7</v>
      </c>
      <c r="B20" s="163" t="s">
        <v>24</v>
      </c>
      <c r="C20" s="164"/>
      <c r="D20" s="165"/>
      <c r="E20" s="58">
        <v>0</v>
      </c>
    </row>
    <row r="21" spans="1:5" ht="14.45" customHeight="1" x14ac:dyDescent="0.25">
      <c r="A21" s="27"/>
      <c r="B21" s="59" t="s">
        <v>25</v>
      </c>
      <c r="C21" s="14"/>
      <c r="D21" s="15"/>
      <c r="E21" s="60"/>
    </row>
    <row r="22" spans="1:5" x14ac:dyDescent="0.25">
      <c r="A22" s="51"/>
      <c r="B22" s="157" t="s">
        <v>26</v>
      </c>
      <c r="C22" s="157"/>
      <c r="D22" s="157"/>
      <c r="E22" s="13">
        <v>0</v>
      </c>
    </row>
    <row r="23" spans="1:5" ht="14.45" customHeight="1" x14ac:dyDescent="0.25">
      <c r="A23" s="61"/>
      <c r="B23" s="157" t="s">
        <v>27</v>
      </c>
      <c r="C23" s="157"/>
      <c r="D23" s="157"/>
      <c r="E23" s="13">
        <v>0</v>
      </c>
    </row>
    <row r="24" spans="1:5" x14ac:dyDescent="0.25">
      <c r="A24" s="30"/>
      <c r="B24" s="166" t="s">
        <v>28</v>
      </c>
      <c r="C24" s="167"/>
      <c r="D24" s="168"/>
      <c r="E24" s="13">
        <v>0</v>
      </c>
    </row>
    <row r="25" spans="1:5" ht="15.75" thickBot="1" x14ac:dyDescent="0.3">
      <c r="A25" s="62"/>
      <c r="B25" s="158" t="s">
        <v>29</v>
      </c>
      <c r="C25" s="158"/>
      <c r="D25" s="158"/>
      <c r="E25" s="16">
        <v>0</v>
      </c>
    </row>
    <row r="26" spans="1:5" ht="27.6" customHeight="1" x14ac:dyDescent="0.25">
      <c r="A26" s="26">
        <v>8</v>
      </c>
      <c r="B26" s="159" t="s">
        <v>30</v>
      </c>
      <c r="C26" s="160"/>
      <c r="D26" s="161"/>
      <c r="E26" s="58">
        <f>SUM(E28:E29)</f>
        <v>102</v>
      </c>
    </row>
    <row r="27" spans="1:5" x14ac:dyDescent="0.25">
      <c r="A27" s="27"/>
      <c r="B27" s="59" t="s">
        <v>25</v>
      </c>
      <c r="C27" s="11"/>
      <c r="D27" s="12"/>
      <c r="E27" s="60"/>
    </row>
    <row r="28" spans="1:5" ht="14.45" customHeight="1" x14ac:dyDescent="0.25">
      <c r="A28" s="27"/>
      <c r="B28" s="162" t="s">
        <v>31</v>
      </c>
      <c r="C28" s="162"/>
      <c r="D28" s="162"/>
      <c r="E28" s="13">
        <v>42</v>
      </c>
    </row>
    <row r="29" spans="1:5" ht="15.75" thickBot="1" x14ac:dyDescent="0.3">
      <c r="A29" s="28"/>
      <c r="B29" s="169" t="s">
        <v>32</v>
      </c>
      <c r="C29" s="169"/>
      <c r="D29" s="169"/>
      <c r="E29" s="16">
        <v>60</v>
      </c>
    </row>
    <row r="30" spans="1:5" ht="15.75" thickBot="1" x14ac:dyDescent="0.3">
      <c r="A30" s="9">
        <v>9</v>
      </c>
      <c r="B30" s="151" t="s">
        <v>10</v>
      </c>
      <c r="C30" s="152"/>
      <c r="D30" s="153"/>
      <c r="E30" s="17">
        <v>23676.36</v>
      </c>
    </row>
    <row r="31" spans="1:5" ht="15.75" thickBot="1" x14ac:dyDescent="0.3">
      <c r="A31" s="9">
        <v>10</v>
      </c>
      <c r="B31" s="151" t="s">
        <v>11</v>
      </c>
      <c r="C31" s="152"/>
      <c r="D31" s="153"/>
      <c r="E31" s="17">
        <v>14203.8</v>
      </c>
    </row>
    <row r="32" spans="1:5" ht="15.75" thickBot="1" x14ac:dyDescent="0.3">
      <c r="A32" s="9">
        <v>11</v>
      </c>
      <c r="B32" s="151" t="s">
        <v>12</v>
      </c>
      <c r="C32" s="152"/>
      <c r="D32" s="153"/>
      <c r="E32" s="17">
        <v>62731.59</v>
      </c>
    </row>
    <row r="33" spans="1:6" ht="15.75" thickBot="1" x14ac:dyDescent="0.3">
      <c r="A33" s="9">
        <v>12</v>
      </c>
      <c r="B33" s="151" t="s">
        <v>33</v>
      </c>
      <c r="C33" s="152"/>
      <c r="D33" s="153"/>
      <c r="E33" s="17">
        <v>19034.89</v>
      </c>
    </row>
    <row r="34" spans="1:6" ht="15.75" thickBot="1" x14ac:dyDescent="0.3">
      <c r="A34" s="9">
        <v>13</v>
      </c>
      <c r="B34" s="151" t="s">
        <v>34</v>
      </c>
      <c r="C34" s="152"/>
      <c r="D34" s="153"/>
      <c r="E34" s="17">
        <v>61258.36</v>
      </c>
    </row>
    <row r="35" spans="1:6" ht="27.6" customHeight="1" thickBot="1" x14ac:dyDescent="0.3">
      <c r="A35" s="5">
        <v>14</v>
      </c>
      <c r="B35" s="145" t="s">
        <v>35</v>
      </c>
      <c r="C35" s="146"/>
      <c r="D35" s="147"/>
      <c r="E35" s="20">
        <v>88419.86</v>
      </c>
    </row>
    <row r="36" spans="1:6" ht="15.75" thickBot="1" x14ac:dyDescent="0.3">
      <c r="A36" s="9">
        <v>15</v>
      </c>
      <c r="B36" s="104" t="s">
        <v>43</v>
      </c>
      <c r="C36" s="105"/>
      <c r="D36" s="105"/>
      <c r="E36" s="106">
        <v>10171.76</v>
      </c>
      <c r="F36" s="74"/>
    </row>
    <row r="37" spans="1:6" ht="15.75" thickBot="1" x14ac:dyDescent="0.3">
      <c r="A37" s="5">
        <v>16</v>
      </c>
      <c r="B37" s="63" t="s">
        <v>36</v>
      </c>
      <c r="C37" s="64"/>
      <c r="D37" s="64"/>
      <c r="E37" s="8">
        <f>SUM(E35+E34+E33+E32+E31+E30+E26+E20+E19+E18+E15+E10+E9+E8+E36)</f>
        <v>1031336.3400000001</v>
      </c>
    </row>
  </sheetData>
  <mergeCells count="30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4:D34"/>
    <mergeCell ref="B13:D13"/>
    <mergeCell ref="B18:D18"/>
    <mergeCell ref="B17:D17"/>
    <mergeCell ref="B14:D14"/>
    <mergeCell ref="B15:D15"/>
    <mergeCell ref="B35:D35"/>
    <mergeCell ref="B12:D12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  <mergeCell ref="B32:D3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4" workbookViewId="0">
      <selection activeCell="J11" sqref="J1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5703125" customWidth="1"/>
    <col min="7" max="7" width="10.7109375" hidden="1" customWidth="1"/>
    <col min="8" max="8" width="0" hidden="1" customWidth="1"/>
  </cols>
  <sheetData>
    <row r="1" spans="1:8" ht="35.450000000000003" customHeight="1" x14ac:dyDescent="0.25">
      <c r="A1" s="187" t="s">
        <v>72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1101430.3899999999</v>
      </c>
      <c r="G3">
        <v>1055322.19</v>
      </c>
      <c r="H3">
        <v>46108.2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1099307.8800000001</v>
      </c>
      <c r="G4">
        <v>1053380.6400000001</v>
      </c>
      <c r="H4">
        <v>45927.24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208196.87999999986</v>
      </c>
      <c r="G5">
        <v>200892.83999999985</v>
      </c>
      <c r="H5">
        <v>7304.04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.6" customHeight="1" thickBot="1" x14ac:dyDescent="0.3">
      <c r="A8" s="5">
        <v>1</v>
      </c>
      <c r="B8" s="171" t="s">
        <v>17</v>
      </c>
      <c r="C8" s="172"/>
      <c r="D8" s="173"/>
      <c r="E8" s="10">
        <v>111164.19</v>
      </c>
    </row>
    <row r="9" spans="1:8" ht="42.6" customHeight="1" thickBot="1" x14ac:dyDescent="0.3">
      <c r="A9" s="5">
        <v>2</v>
      </c>
      <c r="B9" s="174" t="s">
        <v>18</v>
      </c>
      <c r="C9" s="175"/>
      <c r="D9" s="176"/>
      <c r="E9" s="8">
        <v>46992.28</v>
      </c>
    </row>
    <row r="10" spans="1:8" ht="40.15" customHeight="1" x14ac:dyDescent="0.25">
      <c r="A10" s="26">
        <v>3</v>
      </c>
      <c r="B10" s="159" t="s">
        <v>19</v>
      </c>
      <c r="C10" s="160"/>
      <c r="D10" s="161"/>
      <c r="E10" s="46">
        <v>136777.91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79514.17</v>
      </c>
    </row>
    <row r="12" spans="1:8" x14ac:dyDescent="0.25">
      <c r="A12" s="51"/>
      <c r="B12" s="148" t="s">
        <v>181</v>
      </c>
      <c r="C12" s="192"/>
      <c r="D12" s="193"/>
      <c r="E12" s="52">
        <v>69858.679999999993</v>
      </c>
    </row>
    <row r="13" spans="1:8" x14ac:dyDescent="0.25">
      <c r="A13" s="51"/>
      <c r="B13" s="148" t="s">
        <v>220</v>
      </c>
      <c r="C13" s="192"/>
      <c r="D13" s="193"/>
      <c r="E13" s="53">
        <v>9655.49</v>
      </c>
    </row>
    <row r="14" spans="1:8" ht="15.75" thickBot="1" x14ac:dyDescent="0.3">
      <c r="A14" s="54"/>
      <c r="B14" s="200"/>
      <c r="C14" s="201"/>
      <c r="D14" s="202"/>
      <c r="E14" s="55"/>
    </row>
    <row r="15" spans="1:8" ht="42" customHeight="1" x14ac:dyDescent="0.25">
      <c r="A15" s="29">
        <v>4</v>
      </c>
      <c r="B15" s="159" t="s">
        <v>21</v>
      </c>
      <c r="C15" s="160"/>
      <c r="D15" s="161"/>
      <c r="E15" s="46">
        <f>E16+171423.16+34463.68</f>
        <v>230449.93</v>
      </c>
    </row>
    <row r="16" spans="1:8" x14ac:dyDescent="0.25">
      <c r="A16" s="27"/>
      <c r="B16" s="47" t="s">
        <v>20</v>
      </c>
      <c r="C16" s="48"/>
      <c r="D16" s="49"/>
      <c r="E16" s="50">
        <f>E17</f>
        <v>24563.09</v>
      </c>
    </row>
    <row r="17" spans="1:5" x14ac:dyDescent="0.25">
      <c r="A17" s="51"/>
      <c r="B17" s="148" t="s">
        <v>177</v>
      </c>
      <c r="C17" s="149"/>
      <c r="D17" s="150"/>
      <c r="E17" s="52">
        <v>24563.09</v>
      </c>
    </row>
    <row r="18" spans="1:5" ht="15.75" thickBot="1" x14ac:dyDescent="0.3">
      <c r="A18" s="56"/>
      <c r="B18" s="181"/>
      <c r="C18" s="182"/>
      <c r="D18" s="183"/>
      <c r="E18" s="19"/>
    </row>
    <row r="19" spans="1:5" ht="15.75" thickBot="1" x14ac:dyDescent="0.3">
      <c r="A19" s="5">
        <v>5</v>
      </c>
      <c r="B19" s="180" t="s">
        <v>22</v>
      </c>
      <c r="C19" s="180"/>
      <c r="D19" s="180"/>
      <c r="E19" s="17">
        <v>2840</v>
      </c>
    </row>
    <row r="20" spans="1:5" ht="28.9" customHeight="1" thickBot="1" x14ac:dyDescent="0.3">
      <c r="A20" s="28">
        <v>6</v>
      </c>
      <c r="B20" s="154" t="s">
        <v>23</v>
      </c>
      <c r="C20" s="155"/>
      <c r="D20" s="156"/>
      <c r="E20" s="57">
        <v>14040</v>
      </c>
    </row>
    <row r="21" spans="1:5" ht="14.45" customHeight="1" x14ac:dyDescent="0.25">
      <c r="A21" s="26">
        <v>7</v>
      </c>
      <c r="B21" s="163" t="s">
        <v>24</v>
      </c>
      <c r="C21" s="164"/>
      <c r="D21" s="165"/>
      <c r="E21" s="58">
        <v>0</v>
      </c>
    </row>
    <row r="22" spans="1:5" x14ac:dyDescent="0.25">
      <c r="A22" s="27"/>
      <c r="B22" s="59" t="s">
        <v>25</v>
      </c>
      <c r="C22" s="14"/>
      <c r="D22" s="15"/>
      <c r="E22" s="60"/>
    </row>
    <row r="23" spans="1:5" ht="14.45" customHeight="1" x14ac:dyDescent="0.25">
      <c r="A23" s="51"/>
      <c r="B23" s="157" t="s">
        <v>26</v>
      </c>
      <c r="C23" s="157"/>
      <c r="D23" s="157"/>
      <c r="E23" s="13">
        <v>0</v>
      </c>
    </row>
    <row r="24" spans="1:5" x14ac:dyDescent="0.25">
      <c r="A24" s="61"/>
      <c r="B24" s="157" t="s">
        <v>27</v>
      </c>
      <c r="C24" s="157"/>
      <c r="D24" s="157"/>
      <c r="E24" s="13">
        <v>0</v>
      </c>
    </row>
    <row r="25" spans="1:5" ht="14.45" customHeight="1" x14ac:dyDescent="0.25">
      <c r="A25" s="30"/>
      <c r="B25" s="166" t="s">
        <v>28</v>
      </c>
      <c r="C25" s="167"/>
      <c r="D25" s="168"/>
      <c r="E25" s="13">
        <v>0</v>
      </c>
    </row>
    <row r="26" spans="1:5" ht="15.75" thickBot="1" x14ac:dyDescent="0.3">
      <c r="A26" s="62"/>
      <c r="B26" s="158" t="s">
        <v>29</v>
      </c>
      <c r="C26" s="158"/>
      <c r="D26" s="158"/>
      <c r="E26" s="16">
        <v>0</v>
      </c>
    </row>
    <row r="27" spans="1:5" ht="27.6" customHeight="1" x14ac:dyDescent="0.25">
      <c r="A27" s="26">
        <v>8</v>
      </c>
      <c r="B27" s="159" t="s">
        <v>30</v>
      </c>
      <c r="C27" s="160"/>
      <c r="D27" s="161"/>
      <c r="E27" s="58">
        <f>SUM(E29:E30)</f>
        <v>42</v>
      </c>
    </row>
    <row r="28" spans="1:5" x14ac:dyDescent="0.25">
      <c r="A28" s="27"/>
      <c r="B28" s="59" t="s">
        <v>25</v>
      </c>
      <c r="C28" s="11"/>
      <c r="D28" s="12"/>
      <c r="E28" s="60"/>
    </row>
    <row r="29" spans="1:5" x14ac:dyDescent="0.25">
      <c r="A29" s="27"/>
      <c r="B29" s="162" t="s">
        <v>31</v>
      </c>
      <c r="C29" s="162"/>
      <c r="D29" s="162"/>
      <c r="E29" s="13">
        <v>42</v>
      </c>
    </row>
    <row r="30" spans="1:5" ht="14.45" customHeight="1" thickBot="1" x14ac:dyDescent="0.3">
      <c r="A30" s="28"/>
      <c r="B30" s="169" t="s">
        <v>32</v>
      </c>
      <c r="C30" s="169"/>
      <c r="D30" s="169"/>
      <c r="E30" s="16">
        <v>0</v>
      </c>
    </row>
    <row r="31" spans="1:5" ht="15.75" thickBot="1" x14ac:dyDescent="0.3">
      <c r="A31" s="9">
        <v>9</v>
      </c>
      <c r="B31" s="151" t="s">
        <v>10</v>
      </c>
      <c r="C31" s="152"/>
      <c r="D31" s="153"/>
      <c r="E31" s="17">
        <v>23751.96</v>
      </c>
    </row>
    <row r="32" spans="1:5" ht="15.75" thickBot="1" x14ac:dyDescent="0.3">
      <c r="A32" s="9">
        <v>10</v>
      </c>
      <c r="B32" s="151" t="s">
        <v>11</v>
      </c>
      <c r="C32" s="152"/>
      <c r="D32" s="153"/>
      <c r="E32" s="17">
        <v>14203.8</v>
      </c>
    </row>
    <row r="33" spans="1:6" ht="15.75" thickBot="1" x14ac:dyDescent="0.3">
      <c r="A33" s="9">
        <v>11</v>
      </c>
      <c r="B33" s="151" t="s">
        <v>12</v>
      </c>
      <c r="C33" s="152"/>
      <c r="D33" s="153"/>
      <c r="E33" s="17">
        <v>63199.74</v>
      </c>
    </row>
    <row r="34" spans="1:6" ht="15.75" thickBot="1" x14ac:dyDescent="0.3">
      <c r="A34" s="9">
        <v>12</v>
      </c>
      <c r="B34" s="151" t="s">
        <v>33</v>
      </c>
      <c r="C34" s="152"/>
      <c r="D34" s="153"/>
      <c r="E34" s="17">
        <v>19484.900000000001</v>
      </c>
    </row>
    <row r="35" spans="1:6" ht="15.75" thickBot="1" x14ac:dyDescent="0.3">
      <c r="A35" s="9">
        <v>13</v>
      </c>
      <c r="B35" s="151" t="s">
        <v>34</v>
      </c>
      <c r="C35" s="152"/>
      <c r="D35" s="153"/>
      <c r="E35" s="17">
        <v>61395.65</v>
      </c>
    </row>
    <row r="36" spans="1:6" ht="27.6" customHeight="1" thickBot="1" x14ac:dyDescent="0.3">
      <c r="A36" s="5">
        <v>14</v>
      </c>
      <c r="B36" s="145" t="s">
        <v>35</v>
      </c>
      <c r="C36" s="146"/>
      <c r="D36" s="147"/>
      <c r="E36" s="20">
        <v>61652.86</v>
      </c>
    </row>
    <row r="37" spans="1:6" ht="15.75" thickBot="1" x14ac:dyDescent="0.3">
      <c r="A37" s="9">
        <v>15</v>
      </c>
      <c r="B37" s="104" t="s">
        <v>43</v>
      </c>
      <c r="C37" s="105"/>
      <c r="D37" s="105"/>
      <c r="E37" s="106">
        <v>10194.56</v>
      </c>
      <c r="F37" s="74"/>
    </row>
    <row r="38" spans="1:6" ht="15.75" thickBot="1" x14ac:dyDescent="0.3">
      <c r="A38" s="5">
        <v>16</v>
      </c>
      <c r="B38" s="63" t="s">
        <v>36</v>
      </c>
      <c r="C38" s="64"/>
      <c r="D38" s="64"/>
      <c r="E38" s="8">
        <f>SUM(E36+E35+E34+E33+E32+E31+E27+E21+E20+E19+E15+E10+E9+E8+E37)</f>
        <v>796189.78</v>
      </c>
    </row>
  </sheetData>
  <mergeCells count="31">
    <mergeCell ref="B20:D20"/>
    <mergeCell ref="B12:D12"/>
    <mergeCell ref="B13:D13"/>
    <mergeCell ref="B19:D19"/>
    <mergeCell ref="B18:D18"/>
    <mergeCell ref="B7:D7"/>
    <mergeCell ref="B10:D10"/>
    <mergeCell ref="B14:D14"/>
    <mergeCell ref="B17:D17"/>
    <mergeCell ref="B15:D15"/>
    <mergeCell ref="B8:D8"/>
    <mergeCell ref="B9:D9"/>
    <mergeCell ref="A1:E1"/>
    <mergeCell ref="A2:D2"/>
    <mergeCell ref="B3:D3"/>
    <mergeCell ref="B4:D4"/>
    <mergeCell ref="B5:D5"/>
    <mergeCell ref="B36:D36"/>
    <mergeCell ref="B35:D35"/>
    <mergeCell ref="B21:D21"/>
    <mergeCell ref="B23:D23"/>
    <mergeCell ref="B24:D24"/>
    <mergeCell ref="B25:D25"/>
    <mergeCell ref="B27:D27"/>
    <mergeCell ref="B30:D30"/>
    <mergeCell ref="B32:D32"/>
    <mergeCell ref="B33:D33"/>
    <mergeCell ref="B31:D31"/>
    <mergeCell ref="B34:D34"/>
    <mergeCell ref="B26:D26"/>
    <mergeCell ref="B29:D2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4" workbookViewId="0">
      <selection activeCell="M11" sqref="M1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7109375" customWidth="1"/>
    <col min="7" max="7" width="11.140625" hidden="1" customWidth="1"/>
    <col min="8" max="8" width="0" hidden="1" customWidth="1"/>
  </cols>
  <sheetData>
    <row r="1" spans="1:8" ht="36" customHeight="1" x14ac:dyDescent="0.25">
      <c r="A1" s="187" t="s">
        <v>71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1148450.28</v>
      </c>
      <c r="G3">
        <v>1132970.28</v>
      </c>
      <c r="H3">
        <v>15480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1170716.33</v>
      </c>
      <c r="G4">
        <v>1155236.33</v>
      </c>
      <c r="H4">
        <v>15480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153264.62999999989</v>
      </c>
      <c r="G5">
        <v>152949.62999999989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" customHeight="1" thickBot="1" x14ac:dyDescent="0.3">
      <c r="A8" s="5">
        <v>1</v>
      </c>
      <c r="B8" s="171" t="s">
        <v>17</v>
      </c>
      <c r="C8" s="172"/>
      <c r="D8" s="173"/>
      <c r="E8" s="10">
        <v>97182.93</v>
      </c>
    </row>
    <row r="9" spans="1:8" ht="42" customHeight="1" thickBot="1" x14ac:dyDescent="0.3">
      <c r="A9" s="5">
        <v>2</v>
      </c>
      <c r="B9" s="174" t="s">
        <v>18</v>
      </c>
      <c r="C9" s="175"/>
      <c r="D9" s="176"/>
      <c r="E9" s="8">
        <v>41074.730000000003</v>
      </c>
    </row>
    <row r="10" spans="1:8" ht="40.15" customHeight="1" x14ac:dyDescent="0.25">
      <c r="A10" s="26">
        <v>3</v>
      </c>
      <c r="B10" s="159" t="s">
        <v>19</v>
      </c>
      <c r="C10" s="160"/>
      <c r="D10" s="161"/>
      <c r="E10" s="46">
        <v>62707.7</v>
      </c>
    </row>
    <row r="11" spans="1:8" x14ac:dyDescent="0.25">
      <c r="A11" s="27"/>
      <c r="B11" s="47" t="s">
        <v>20</v>
      </c>
      <c r="C11" s="48"/>
      <c r="D11" s="49"/>
      <c r="E11" s="50"/>
    </row>
    <row r="12" spans="1:8" ht="15.75" thickBot="1" x14ac:dyDescent="0.3">
      <c r="A12" s="54"/>
      <c r="B12" s="200"/>
      <c r="C12" s="201"/>
      <c r="D12" s="202"/>
      <c r="E12" s="55"/>
    </row>
    <row r="13" spans="1:8" ht="39.6" customHeight="1" x14ac:dyDescent="0.25">
      <c r="A13" s="29">
        <v>4</v>
      </c>
      <c r="B13" s="159" t="s">
        <v>21</v>
      </c>
      <c r="C13" s="160"/>
      <c r="D13" s="161"/>
      <c r="E13" s="46">
        <f>E14+157401.18+30123.78</f>
        <v>279277.46999999997</v>
      </c>
    </row>
    <row r="14" spans="1:8" x14ac:dyDescent="0.25">
      <c r="A14" s="27"/>
      <c r="B14" s="47" t="s">
        <v>20</v>
      </c>
      <c r="C14" s="48"/>
      <c r="D14" s="49"/>
      <c r="E14" s="50">
        <f>E15</f>
        <v>91752.51</v>
      </c>
    </row>
    <row r="15" spans="1:8" s="124" customFormat="1" x14ac:dyDescent="0.25">
      <c r="A15" s="122"/>
      <c r="B15" s="215" t="s">
        <v>148</v>
      </c>
      <c r="C15" s="216"/>
      <c r="D15" s="217"/>
      <c r="E15" s="123">
        <v>91752.51</v>
      </c>
    </row>
    <row r="16" spans="1:8" ht="15.75" thickBot="1" x14ac:dyDescent="0.3">
      <c r="A16" s="56"/>
      <c r="B16" s="181"/>
      <c r="C16" s="182"/>
      <c r="D16" s="183"/>
      <c r="E16" s="19"/>
    </row>
    <row r="17" spans="1:5" ht="15.75" thickBot="1" x14ac:dyDescent="0.3">
      <c r="A17" s="5">
        <v>5</v>
      </c>
      <c r="B17" s="180" t="s">
        <v>22</v>
      </c>
      <c r="C17" s="180"/>
      <c r="D17" s="180"/>
      <c r="E17" s="17">
        <v>7700</v>
      </c>
    </row>
    <row r="18" spans="1:5" ht="27.6" customHeight="1" thickBot="1" x14ac:dyDescent="0.3">
      <c r="A18" s="28">
        <v>6</v>
      </c>
      <c r="B18" s="154" t="s">
        <v>23</v>
      </c>
      <c r="C18" s="155"/>
      <c r="D18" s="156"/>
      <c r="E18" s="57">
        <v>10800</v>
      </c>
    </row>
    <row r="19" spans="1:5" x14ac:dyDescent="0.25">
      <c r="A19" s="26">
        <v>7</v>
      </c>
      <c r="B19" s="163" t="s">
        <v>24</v>
      </c>
      <c r="C19" s="164"/>
      <c r="D19" s="165"/>
      <c r="E19" s="58"/>
    </row>
    <row r="20" spans="1:5" ht="14.45" customHeight="1" x14ac:dyDescent="0.25">
      <c r="A20" s="27"/>
      <c r="B20" s="59" t="s">
        <v>25</v>
      </c>
      <c r="C20" s="14"/>
      <c r="D20" s="15"/>
      <c r="E20" s="60"/>
    </row>
    <row r="21" spans="1:5" x14ac:dyDescent="0.25">
      <c r="A21" s="51"/>
      <c r="B21" s="157" t="s">
        <v>26</v>
      </c>
      <c r="C21" s="157"/>
      <c r="D21" s="157"/>
      <c r="E21" s="13"/>
    </row>
    <row r="22" spans="1:5" ht="14.45" customHeight="1" x14ac:dyDescent="0.25">
      <c r="A22" s="61"/>
      <c r="B22" s="157" t="s">
        <v>27</v>
      </c>
      <c r="C22" s="157"/>
      <c r="D22" s="157"/>
      <c r="E22" s="13"/>
    </row>
    <row r="23" spans="1:5" x14ac:dyDescent="0.25">
      <c r="A23" s="30"/>
      <c r="B23" s="166" t="s">
        <v>28</v>
      </c>
      <c r="C23" s="167"/>
      <c r="D23" s="168"/>
      <c r="E23" s="13"/>
    </row>
    <row r="24" spans="1:5" ht="15.75" thickBot="1" x14ac:dyDescent="0.3">
      <c r="A24" s="62"/>
      <c r="B24" s="158" t="s">
        <v>29</v>
      </c>
      <c r="C24" s="158"/>
      <c r="D24" s="158"/>
      <c r="E24" s="16"/>
    </row>
    <row r="25" spans="1:5" ht="27" customHeight="1" x14ac:dyDescent="0.25">
      <c r="A25" s="26">
        <v>8</v>
      </c>
      <c r="B25" s="212" t="s">
        <v>30</v>
      </c>
      <c r="C25" s="213"/>
      <c r="D25" s="214"/>
      <c r="E25" s="58">
        <f>SUM(E27:E28)</f>
        <v>16188</v>
      </c>
    </row>
    <row r="26" spans="1:5" x14ac:dyDescent="0.25">
      <c r="A26" s="27"/>
      <c r="B26" s="59" t="s">
        <v>25</v>
      </c>
      <c r="C26" s="11"/>
      <c r="D26" s="12"/>
      <c r="E26" s="60"/>
    </row>
    <row r="27" spans="1:5" ht="14.45" customHeight="1" x14ac:dyDescent="0.25">
      <c r="A27" s="27"/>
      <c r="B27" s="162" t="s">
        <v>31</v>
      </c>
      <c r="C27" s="162"/>
      <c r="D27" s="162"/>
      <c r="E27" s="13">
        <v>3582</v>
      </c>
    </row>
    <row r="28" spans="1:5" ht="15.75" thickBot="1" x14ac:dyDescent="0.3">
      <c r="A28" s="28"/>
      <c r="B28" s="169" t="s">
        <v>32</v>
      </c>
      <c r="C28" s="169"/>
      <c r="D28" s="169"/>
      <c r="E28" s="16">
        <v>12606</v>
      </c>
    </row>
    <row r="29" spans="1:5" ht="15.75" thickBot="1" x14ac:dyDescent="0.3">
      <c r="A29" s="9">
        <v>9</v>
      </c>
      <c r="B29" s="151" t="s">
        <v>10</v>
      </c>
      <c r="C29" s="152"/>
      <c r="D29" s="153"/>
      <c r="E29" s="17">
        <v>21165.72</v>
      </c>
    </row>
    <row r="30" spans="1:5" ht="15.75" thickBot="1" x14ac:dyDescent="0.3">
      <c r="A30" s="9">
        <v>10</v>
      </c>
      <c r="B30" s="151" t="s">
        <v>11</v>
      </c>
      <c r="C30" s="152"/>
      <c r="D30" s="153"/>
      <c r="E30" s="17">
        <v>10926</v>
      </c>
    </row>
    <row r="31" spans="1:5" ht="15.75" thickBot="1" x14ac:dyDescent="0.3">
      <c r="A31" s="9">
        <v>11</v>
      </c>
      <c r="B31" s="151" t="s">
        <v>12</v>
      </c>
      <c r="C31" s="152"/>
      <c r="D31" s="153"/>
      <c r="E31" s="17">
        <v>55241.25</v>
      </c>
    </row>
    <row r="32" spans="1:5" ht="15.75" thickBot="1" x14ac:dyDescent="0.3">
      <c r="A32" s="9">
        <v>12</v>
      </c>
      <c r="B32" s="151" t="s">
        <v>33</v>
      </c>
      <c r="C32" s="152"/>
      <c r="D32" s="153"/>
      <c r="E32" s="17">
        <v>21368.98</v>
      </c>
    </row>
    <row r="33" spans="1:6" ht="15.75" thickBot="1" x14ac:dyDescent="0.3">
      <c r="A33" s="9">
        <v>13</v>
      </c>
      <c r="B33" s="151" t="s">
        <v>34</v>
      </c>
      <c r="C33" s="152"/>
      <c r="D33" s="153"/>
      <c r="E33" s="17">
        <v>53385.120000000003</v>
      </c>
    </row>
    <row r="34" spans="1:6" ht="27" customHeight="1" thickBot="1" x14ac:dyDescent="0.3">
      <c r="A34" s="5">
        <v>14</v>
      </c>
      <c r="B34" s="145" t="s">
        <v>35</v>
      </c>
      <c r="C34" s="146"/>
      <c r="D34" s="147"/>
      <c r="E34" s="20">
        <v>83366.899999999994</v>
      </c>
    </row>
    <row r="35" spans="1:6" ht="15.75" thickBot="1" x14ac:dyDescent="0.3">
      <c r="A35" s="9">
        <v>15</v>
      </c>
      <c r="B35" s="104" t="s">
        <v>43</v>
      </c>
      <c r="C35" s="105"/>
      <c r="D35" s="105"/>
      <c r="E35" s="106">
        <v>8864.43</v>
      </c>
      <c r="F35" s="74"/>
    </row>
    <row r="36" spans="1:6" ht="15.75" thickBot="1" x14ac:dyDescent="0.3">
      <c r="A36" s="5">
        <v>16</v>
      </c>
      <c r="B36" s="63" t="s">
        <v>36</v>
      </c>
      <c r="C36" s="64"/>
      <c r="D36" s="64"/>
      <c r="E36" s="8">
        <f>SUM(E34+E33+E32+E31+E30+E29+E25+E19+E18+E17+E13+E10+E9+E8+E35)</f>
        <v>769249.22999999986</v>
      </c>
    </row>
  </sheetData>
  <mergeCells count="29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3:D33"/>
    <mergeCell ref="B31:D31"/>
    <mergeCell ref="B15:D15"/>
    <mergeCell ref="B17:D17"/>
    <mergeCell ref="B16:D16"/>
    <mergeCell ref="B12:D12"/>
    <mergeCell ref="B13:D13"/>
    <mergeCell ref="B34:D34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J11" sqref="J1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style="2" customWidth="1"/>
    <col min="5" max="5" width="17.5703125" style="2" customWidth="1"/>
    <col min="6" max="6" width="10.140625" customWidth="1"/>
    <col min="7" max="7" width="10.28515625" hidden="1" customWidth="1"/>
    <col min="8" max="8" width="0" hidden="1" customWidth="1"/>
  </cols>
  <sheetData>
    <row r="1" spans="1:8" ht="35.450000000000003" customHeight="1" x14ac:dyDescent="0.25">
      <c r="A1" s="187" t="s">
        <v>92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1056151.6299999999</v>
      </c>
      <c r="G3">
        <v>875637.5</v>
      </c>
      <c r="H3">
        <v>180514.13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1030875.2</v>
      </c>
      <c r="G4">
        <v>835793.80999999994</v>
      </c>
      <c r="H4">
        <v>195081.39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268836.73000000004</v>
      </c>
      <c r="G5">
        <v>258823.68000000005</v>
      </c>
      <c r="H5">
        <v>10013.049999999999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" customHeight="1" thickBot="1" x14ac:dyDescent="0.3">
      <c r="A8" s="5">
        <v>1</v>
      </c>
      <c r="B8" s="171" t="s">
        <v>17</v>
      </c>
      <c r="C8" s="172"/>
      <c r="D8" s="173"/>
      <c r="E8" s="10">
        <v>109519.34</v>
      </c>
    </row>
    <row r="9" spans="1:8" ht="42" customHeight="1" thickBot="1" x14ac:dyDescent="0.3">
      <c r="A9" s="5">
        <v>2</v>
      </c>
      <c r="B9" s="174" t="s">
        <v>18</v>
      </c>
      <c r="C9" s="175"/>
      <c r="D9" s="176"/>
      <c r="E9" s="8">
        <v>46296.08</v>
      </c>
    </row>
    <row r="10" spans="1:8" ht="42" customHeight="1" x14ac:dyDescent="0.25">
      <c r="A10" s="26">
        <v>3</v>
      </c>
      <c r="B10" s="159" t="s">
        <v>19</v>
      </c>
      <c r="C10" s="160"/>
      <c r="D10" s="161"/>
      <c r="E10" s="46">
        <v>175555.51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121760.72</v>
      </c>
    </row>
    <row r="12" spans="1:8" x14ac:dyDescent="0.25">
      <c r="A12" s="51"/>
      <c r="B12" s="148" t="s">
        <v>136</v>
      </c>
      <c r="C12" s="149"/>
      <c r="D12" s="150"/>
      <c r="E12" s="52">
        <v>102699.98</v>
      </c>
    </row>
    <row r="13" spans="1:8" x14ac:dyDescent="0.25">
      <c r="A13" s="51"/>
      <c r="B13" s="148" t="s">
        <v>220</v>
      </c>
      <c r="C13" s="192"/>
      <c r="D13" s="193"/>
      <c r="E13" s="52">
        <v>19060.740000000002</v>
      </c>
    </row>
    <row r="14" spans="1:8" ht="15.75" thickBot="1" x14ac:dyDescent="0.3">
      <c r="A14" s="54"/>
      <c r="B14" s="200"/>
      <c r="C14" s="201"/>
      <c r="D14" s="202"/>
      <c r="E14" s="55"/>
    </row>
    <row r="15" spans="1:8" ht="41.45" customHeight="1" x14ac:dyDescent="0.25">
      <c r="A15" s="29">
        <v>4</v>
      </c>
      <c r="B15" s="159" t="s">
        <v>21</v>
      </c>
      <c r="C15" s="160"/>
      <c r="D15" s="161"/>
      <c r="E15" s="46">
        <v>163618.92000000001</v>
      </c>
    </row>
    <row r="16" spans="1:8" x14ac:dyDescent="0.25">
      <c r="A16" s="27"/>
      <c r="B16" s="47" t="s">
        <v>20</v>
      </c>
      <c r="C16" s="48"/>
      <c r="D16" s="49"/>
      <c r="E16" s="50"/>
    </row>
    <row r="17" spans="1:5" ht="15.75" thickBot="1" x14ac:dyDescent="0.3">
      <c r="A17" s="56"/>
      <c r="B17" s="181"/>
      <c r="C17" s="182"/>
      <c r="D17" s="183"/>
      <c r="E17" s="19"/>
    </row>
    <row r="18" spans="1:5" ht="15.75" thickBot="1" x14ac:dyDescent="0.3">
      <c r="A18" s="5">
        <v>5</v>
      </c>
      <c r="B18" s="180" t="s">
        <v>22</v>
      </c>
      <c r="C18" s="180"/>
      <c r="D18" s="180"/>
      <c r="E18" s="17">
        <v>13620</v>
      </c>
    </row>
    <row r="19" spans="1:5" ht="28.15" customHeight="1" thickBot="1" x14ac:dyDescent="0.3">
      <c r="A19" s="28">
        <v>6</v>
      </c>
      <c r="B19" s="154" t="s">
        <v>23</v>
      </c>
      <c r="C19" s="155"/>
      <c r="D19" s="156"/>
      <c r="E19" s="57">
        <v>13680</v>
      </c>
    </row>
    <row r="20" spans="1:5" x14ac:dyDescent="0.25">
      <c r="A20" s="26">
        <v>7</v>
      </c>
      <c r="B20" s="163" t="s">
        <v>24</v>
      </c>
      <c r="C20" s="164"/>
      <c r="D20" s="165"/>
      <c r="E20" s="58">
        <v>0</v>
      </c>
    </row>
    <row r="21" spans="1:5" ht="14.45" customHeight="1" x14ac:dyDescent="0.25">
      <c r="A21" s="27"/>
      <c r="B21" s="59" t="s">
        <v>25</v>
      </c>
      <c r="C21" s="14"/>
      <c r="D21" s="15"/>
      <c r="E21" s="60"/>
    </row>
    <row r="22" spans="1:5" x14ac:dyDescent="0.25">
      <c r="A22" s="51"/>
      <c r="B22" s="157" t="s">
        <v>26</v>
      </c>
      <c r="C22" s="157"/>
      <c r="D22" s="157"/>
      <c r="E22" s="13">
        <v>0</v>
      </c>
    </row>
    <row r="23" spans="1:5" ht="14.45" customHeight="1" x14ac:dyDescent="0.25">
      <c r="A23" s="61"/>
      <c r="B23" s="157" t="s">
        <v>27</v>
      </c>
      <c r="C23" s="157"/>
      <c r="D23" s="157"/>
      <c r="E23" s="13">
        <v>0</v>
      </c>
    </row>
    <row r="24" spans="1:5" x14ac:dyDescent="0.25">
      <c r="A24" s="30"/>
      <c r="B24" s="166" t="s">
        <v>28</v>
      </c>
      <c r="C24" s="167"/>
      <c r="D24" s="168"/>
      <c r="E24" s="13">
        <v>0</v>
      </c>
    </row>
    <row r="25" spans="1:5" ht="15.75" thickBot="1" x14ac:dyDescent="0.3">
      <c r="A25" s="62"/>
      <c r="B25" s="158" t="s">
        <v>29</v>
      </c>
      <c r="C25" s="158"/>
      <c r="D25" s="158"/>
      <c r="E25" s="16">
        <v>0</v>
      </c>
    </row>
    <row r="26" spans="1:5" ht="27" customHeight="1" x14ac:dyDescent="0.25">
      <c r="A26" s="26">
        <v>8</v>
      </c>
      <c r="B26" s="159" t="s">
        <v>30</v>
      </c>
      <c r="C26" s="160"/>
      <c r="D26" s="161"/>
      <c r="E26" s="58">
        <f>SUM(E28:E29)</f>
        <v>42</v>
      </c>
    </row>
    <row r="27" spans="1:5" x14ac:dyDescent="0.25">
      <c r="A27" s="27"/>
      <c r="B27" s="59" t="s">
        <v>25</v>
      </c>
      <c r="C27" s="11"/>
      <c r="D27" s="12"/>
      <c r="E27" s="60"/>
    </row>
    <row r="28" spans="1:5" ht="14.45" customHeight="1" x14ac:dyDescent="0.25">
      <c r="A28" s="27"/>
      <c r="B28" s="162" t="s">
        <v>31</v>
      </c>
      <c r="C28" s="162"/>
      <c r="D28" s="162"/>
      <c r="E28" s="13">
        <v>42</v>
      </c>
    </row>
    <row r="29" spans="1:5" ht="15.75" thickBot="1" x14ac:dyDescent="0.3">
      <c r="A29" s="28"/>
      <c r="B29" s="169" t="s">
        <v>32</v>
      </c>
      <c r="C29" s="169"/>
      <c r="D29" s="169"/>
      <c r="E29" s="16">
        <v>0</v>
      </c>
    </row>
    <row r="30" spans="1:5" ht="15.75" thickBot="1" x14ac:dyDescent="0.3">
      <c r="A30" s="9">
        <v>9</v>
      </c>
      <c r="B30" s="151" t="s">
        <v>10</v>
      </c>
      <c r="C30" s="152"/>
      <c r="D30" s="153"/>
      <c r="E30" s="17">
        <v>22972.560000000001</v>
      </c>
    </row>
    <row r="31" spans="1:5" ht="15.75" thickBot="1" x14ac:dyDescent="0.3">
      <c r="A31" s="9">
        <v>10</v>
      </c>
      <c r="B31" s="151" t="s">
        <v>11</v>
      </c>
      <c r="C31" s="152"/>
      <c r="D31" s="153"/>
      <c r="E31" s="17">
        <v>13839.6</v>
      </c>
    </row>
    <row r="32" spans="1:5" ht="15.75" thickBot="1" x14ac:dyDescent="0.3">
      <c r="A32" s="9">
        <v>11</v>
      </c>
      <c r="B32" s="151" t="s">
        <v>12</v>
      </c>
      <c r="C32" s="152"/>
      <c r="D32" s="153"/>
      <c r="E32" s="17">
        <v>62263.44</v>
      </c>
    </row>
    <row r="33" spans="1:6" ht="15.75" thickBot="1" x14ac:dyDescent="0.3">
      <c r="A33" s="9">
        <v>12</v>
      </c>
      <c r="B33" s="151" t="s">
        <v>33</v>
      </c>
      <c r="C33" s="152"/>
      <c r="D33" s="153"/>
      <c r="E33" s="17">
        <v>15460.09</v>
      </c>
    </row>
    <row r="34" spans="1:6" ht="15.75" thickBot="1" x14ac:dyDescent="0.3">
      <c r="A34" s="9">
        <v>13</v>
      </c>
      <c r="B34" s="151" t="s">
        <v>34</v>
      </c>
      <c r="C34" s="152"/>
      <c r="D34" s="153"/>
      <c r="E34" s="17">
        <v>60787.38</v>
      </c>
    </row>
    <row r="35" spans="1:6" ht="26.45" customHeight="1" thickBot="1" x14ac:dyDescent="0.3">
      <c r="A35" s="5">
        <v>14</v>
      </c>
      <c r="B35" s="145" t="s">
        <v>35</v>
      </c>
      <c r="C35" s="146"/>
      <c r="D35" s="147"/>
      <c r="E35" s="20">
        <v>63412.51</v>
      </c>
    </row>
    <row r="36" spans="1:6" ht="15.75" thickBot="1" x14ac:dyDescent="0.3">
      <c r="A36" s="9">
        <v>15</v>
      </c>
      <c r="B36" s="104" t="s">
        <v>43</v>
      </c>
      <c r="C36" s="105"/>
      <c r="D36" s="105"/>
      <c r="E36" s="106">
        <v>10093.56</v>
      </c>
      <c r="F36" s="74"/>
    </row>
    <row r="37" spans="1:6" ht="15.75" thickBot="1" x14ac:dyDescent="0.3">
      <c r="A37" s="5">
        <v>16</v>
      </c>
      <c r="B37" s="63" t="s">
        <v>36</v>
      </c>
      <c r="C37" s="64"/>
      <c r="D37" s="64"/>
      <c r="E37" s="8">
        <f>SUM(E35+E34+E33+E32+E31+E30+E26+E20+E19+E18+E15+E10+E9+E8+E36)</f>
        <v>771160.99</v>
      </c>
    </row>
  </sheetData>
  <mergeCells count="30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4:D34"/>
    <mergeCell ref="B32:D32"/>
    <mergeCell ref="B18:D18"/>
    <mergeCell ref="B17:D17"/>
    <mergeCell ref="B14:D14"/>
    <mergeCell ref="B15:D15"/>
    <mergeCell ref="B35:D35"/>
    <mergeCell ref="B12:D12"/>
    <mergeCell ref="B13:D13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</mergeCells>
  <pageMargins left="0.7" right="0.7" top="0.75" bottom="0.75" header="0.3" footer="0.3"/>
  <pageSetup paperSize="9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K14" sqref="K1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42578125" customWidth="1"/>
    <col min="7" max="7" width="12.5703125" hidden="1" customWidth="1"/>
    <col min="8" max="8" width="0" hidden="1" customWidth="1"/>
  </cols>
  <sheetData>
    <row r="1" spans="1:8" ht="34.15" customHeight="1" x14ac:dyDescent="0.25">
      <c r="A1" s="187" t="s">
        <v>91</v>
      </c>
      <c r="B1" s="187"/>
      <c r="C1" s="187"/>
      <c r="D1" s="187"/>
      <c r="E1" s="187"/>
    </row>
    <row r="2" spans="1:8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1529964.9200000002</v>
      </c>
      <c r="G3">
        <v>1514004.9200000002</v>
      </c>
      <c r="H3">
        <v>15960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1454884.81</v>
      </c>
      <c r="G4">
        <v>1438924.81</v>
      </c>
      <c r="H4">
        <v>15960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417367.31000000006</v>
      </c>
      <c r="G5">
        <v>417052.31000000006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1.45" customHeight="1" thickBot="1" x14ac:dyDescent="0.3">
      <c r="A8" s="5">
        <v>1</v>
      </c>
      <c r="B8" s="171" t="s">
        <v>17</v>
      </c>
      <c r="C8" s="172"/>
      <c r="D8" s="173"/>
      <c r="E8" s="10">
        <v>154753.1</v>
      </c>
    </row>
    <row r="9" spans="1:8" ht="41.45" customHeight="1" thickBot="1" x14ac:dyDescent="0.3">
      <c r="A9" s="5">
        <v>2</v>
      </c>
      <c r="B9" s="174" t="s">
        <v>18</v>
      </c>
      <c r="C9" s="175"/>
      <c r="D9" s="176"/>
      <c r="E9" s="8">
        <v>65441.15</v>
      </c>
    </row>
    <row r="10" spans="1:8" ht="41.45" customHeight="1" x14ac:dyDescent="0.25">
      <c r="A10" s="26">
        <v>3</v>
      </c>
      <c r="B10" s="159" t="s">
        <v>19</v>
      </c>
      <c r="C10" s="160"/>
      <c r="D10" s="161"/>
      <c r="E10" s="46">
        <v>945843.72</v>
      </c>
    </row>
    <row r="11" spans="1:8" x14ac:dyDescent="0.25">
      <c r="A11" s="27"/>
      <c r="B11" s="47" t="s">
        <v>20</v>
      </c>
      <c r="C11" s="48"/>
      <c r="D11" s="49"/>
      <c r="E11" s="50">
        <f>SUM(E12:E16)</f>
        <v>881941.08000000007</v>
      </c>
    </row>
    <row r="12" spans="1:8" x14ac:dyDescent="0.25">
      <c r="A12" s="51"/>
      <c r="B12" s="148" t="s">
        <v>122</v>
      </c>
      <c r="C12" s="149"/>
      <c r="D12" s="150"/>
      <c r="E12" s="52">
        <v>195752.46</v>
      </c>
    </row>
    <row r="13" spans="1:8" x14ac:dyDescent="0.25">
      <c r="A13" s="51"/>
      <c r="B13" s="148" t="s">
        <v>123</v>
      </c>
      <c r="C13" s="192"/>
      <c r="D13" s="193"/>
      <c r="E13" s="52">
        <v>9729.52</v>
      </c>
    </row>
    <row r="14" spans="1:8" x14ac:dyDescent="0.25">
      <c r="A14" s="51"/>
      <c r="B14" s="148" t="s">
        <v>157</v>
      </c>
      <c r="C14" s="192"/>
      <c r="D14" s="193"/>
      <c r="E14" s="53">
        <v>618277.81000000006</v>
      </c>
    </row>
    <row r="15" spans="1:8" x14ac:dyDescent="0.25">
      <c r="A15" s="51"/>
      <c r="B15" s="148" t="s">
        <v>161</v>
      </c>
      <c r="C15" s="192"/>
      <c r="D15" s="193"/>
      <c r="E15" s="52">
        <v>3410.27</v>
      </c>
    </row>
    <row r="16" spans="1:8" x14ac:dyDescent="0.25">
      <c r="A16" s="51"/>
      <c r="B16" s="148" t="s">
        <v>220</v>
      </c>
      <c r="C16" s="192"/>
      <c r="D16" s="193"/>
      <c r="E16" s="52">
        <v>54771.02</v>
      </c>
    </row>
    <row r="17" spans="1:5" ht="15.75" thickBot="1" x14ac:dyDescent="0.3">
      <c r="A17" s="54"/>
      <c r="B17" s="203"/>
      <c r="C17" s="204"/>
      <c r="D17" s="205"/>
      <c r="E17" s="73"/>
    </row>
    <row r="18" spans="1:5" ht="42" customHeight="1" x14ac:dyDescent="0.25">
      <c r="A18" s="29">
        <v>4</v>
      </c>
      <c r="B18" s="159" t="s">
        <v>21</v>
      </c>
      <c r="C18" s="160"/>
      <c r="D18" s="161"/>
      <c r="E18" s="46">
        <v>239426.96</v>
      </c>
    </row>
    <row r="19" spans="1:5" x14ac:dyDescent="0.25">
      <c r="A19" s="27"/>
      <c r="B19" s="47" t="s">
        <v>20</v>
      </c>
      <c r="C19" s="48"/>
      <c r="D19" s="49"/>
      <c r="E19" s="50"/>
    </row>
    <row r="20" spans="1:5" ht="15.75" thickBot="1" x14ac:dyDescent="0.3">
      <c r="A20" s="56"/>
      <c r="B20" s="181"/>
      <c r="C20" s="182"/>
      <c r="D20" s="183"/>
      <c r="E20" s="19"/>
    </row>
    <row r="21" spans="1:5" ht="15.75" thickBot="1" x14ac:dyDescent="0.3">
      <c r="A21" s="5">
        <v>5</v>
      </c>
      <c r="B21" s="180" t="s">
        <v>22</v>
      </c>
      <c r="C21" s="180"/>
      <c r="D21" s="180"/>
      <c r="E21" s="17">
        <v>8500</v>
      </c>
    </row>
    <row r="22" spans="1:5" ht="27.6" customHeight="1" thickBot="1" x14ac:dyDescent="0.3">
      <c r="A22" s="28">
        <v>6</v>
      </c>
      <c r="B22" s="154" t="s">
        <v>23</v>
      </c>
      <c r="C22" s="155"/>
      <c r="D22" s="156"/>
      <c r="E22" s="57">
        <v>18000</v>
      </c>
    </row>
    <row r="23" spans="1:5" x14ac:dyDescent="0.25">
      <c r="A23" s="26">
        <v>7</v>
      </c>
      <c r="B23" s="163" t="s">
        <v>24</v>
      </c>
      <c r="C23" s="164"/>
      <c r="D23" s="165"/>
      <c r="E23" s="58">
        <v>0</v>
      </c>
    </row>
    <row r="24" spans="1:5" ht="14.45" customHeight="1" x14ac:dyDescent="0.25">
      <c r="A24" s="27"/>
      <c r="B24" s="59" t="s">
        <v>25</v>
      </c>
      <c r="C24" s="14"/>
      <c r="D24" s="15"/>
      <c r="E24" s="60"/>
    </row>
    <row r="25" spans="1:5" x14ac:dyDescent="0.25">
      <c r="A25" s="51"/>
      <c r="B25" s="157" t="s">
        <v>26</v>
      </c>
      <c r="C25" s="157"/>
      <c r="D25" s="157"/>
      <c r="E25" s="13">
        <v>0</v>
      </c>
    </row>
    <row r="26" spans="1:5" ht="14.45" customHeight="1" x14ac:dyDescent="0.25">
      <c r="A26" s="61"/>
      <c r="B26" s="157" t="s">
        <v>27</v>
      </c>
      <c r="C26" s="157"/>
      <c r="D26" s="157"/>
      <c r="E26" s="13">
        <v>0</v>
      </c>
    </row>
    <row r="27" spans="1:5" x14ac:dyDescent="0.25">
      <c r="A27" s="30"/>
      <c r="B27" s="166" t="s">
        <v>28</v>
      </c>
      <c r="C27" s="167"/>
      <c r="D27" s="168"/>
      <c r="E27" s="13">
        <v>0</v>
      </c>
    </row>
    <row r="28" spans="1:5" ht="15.75" thickBot="1" x14ac:dyDescent="0.3">
      <c r="A28" s="62"/>
      <c r="B28" s="158" t="s">
        <v>29</v>
      </c>
      <c r="C28" s="158"/>
      <c r="D28" s="158"/>
      <c r="E28" s="16">
        <v>0</v>
      </c>
    </row>
    <row r="29" spans="1:5" ht="27" customHeight="1" x14ac:dyDescent="0.25">
      <c r="A29" s="26">
        <v>8</v>
      </c>
      <c r="B29" s="159" t="s">
        <v>30</v>
      </c>
      <c r="C29" s="160"/>
      <c r="D29" s="161"/>
      <c r="E29" s="58">
        <f>SUM(E31:E32)</f>
        <v>5973</v>
      </c>
    </row>
    <row r="30" spans="1:5" x14ac:dyDescent="0.25">
      <c r="A30" s="27"/>
      <c r="B30" s="59" t="s">
        <v>25</v>
      </c>
      <c r="C30" s="11"/>
      <c r="D30" s="12"/>
      <c r="E30" s="60"/>
    </row>
    <row r="31" spans="1:5" ht="14.45" customHeight="1" x14ac:dyDescent="0.25">
      <c r="A31" s="27"/>
      <c r="B31" s="162" t="s">
        <v>31</v>
      </c>
      <c r="C31" s="162"/>
      <c r="D31" s="162"/>
      <c r="E31" s="13">
        <v>5973</v>
      </c>
    </row>
    <row r="32" spans="1:5" ht="15.75" thickBot="1" x14ac:dyDescent="0.3">
      <c r="A32" s="28"/>
      <c r="B32" s="169" t="s">
        <v>32</v>
      </c>
      <c r="C32" s="169"/>
      <c r="D32" s="169"/>
      <c r="E32" s="16">
        <v>0</v>
      </c>
    </row>
    <row r="33" spans="1:6" ht="15.75" thickBot="1" x14ac:dyDescent="0.3">
      <c r="A33" s="9">
        <v>9</v>
      </c>
      <c r="B33" s="151" t="s">
        <v>10</v>
      </c>
      <c r="C33" s="152"/>
      <c r="D33" s="153"/>
      <c r="E33" s="17">
        <v>33967.800000000003</v>
      </c>
    </row>
    <row r="34" spans="1:6" ht="15.75" thickBot="1" x14ac:dyDescent="0.3">
      <c r="A34" s="9">
        <v>10</v>
      </c>
      <c r="B34" s="151" t="s">
        <v>11</v>
      </c>
      <c r="C34" s="152"/>
      <c r="D34" s="153"/>
      <c r="E34" s="17">
        <v>18210</v>
      </c>
    </row>
    <row r="35" spans="1:6" ht="15.75" thickBot="1" x14ac:dyDescent="0.3">
      <c r="A35" s="9">
        <v>11</v>
      </c>
      <c r="B35" s="151" t="s">
        <v>12</v>
      </c>
      <c r="C35" s="152"/>
      <c r="D35" s="153"/>
      <c r="E35" s="17">
        <v>88011.49</v>
      </c>
    </row>
    <row r="36" spans="1:6" ht="15.75" thickBot="1" x14ac:dyDescent="0.3">
      <c r="A36" s="9">
        <v>12</v>
      </c>
      <c r="B36" s="151" t="s">
        <v>33</v>
      </c>
      <c r="C36" s="152"/>
      <c r="D36" s="153"/>
      <c r="E36" s="17">
        <v>26616.5</v>
      </c>
    </row>
    <row r="37" spans="1:6" ht="15.75" thickBot="1" x14ac:dyDescent="0.3">
      <c r="A37" s="9">
        <v>13</v>
      </c>
      <c r="B37" s="151" t="s">
        <v>34</v>
      </c>
      <c r="C37" s="152"/>
      <c r="D37" s="153"/>
      <c r="E37" s="17">
        <v>85675.14</v>
      </c>
    </row>
    <row r="38" spans="1:6" ht="26.45" customHeight="1" thickBot="1" x14ac:dyDescent="0.3">
      <c r="A38" s="5">
        <v>14</v>
      </c>
      <c r="B38" s="145" t="s">
        <v>35</v>
      </c>
      <c r="C38" s="146"/>
      <c r="D38" s="147"/>
      <c r="E38" s="20">
        <v>36465.01</v>
      </c>
      <c r="F38" s="74"/>
    </row>
    <row r="39" spans="1:6" ht="15.75" thickBot="1" x14ac:dyDescent="0.3">
      <c r="A39" s="9">
        <v>15</v>
      </c>
      <c r="B39" s="104" t="s">
        <v>43</v>
      </c>
      <c r="C39" s="105"/>
      <c r="D39" s="105"/>
      <c r="E39" s="106">
        <v>14226.09</v>
      </c>
      <c r="F39" s="74"/>
    </row>
    <row r="40" spans="1:6" ht="15.75" thickBot="1" x14ac:dyDescent="0.3">
      <c r="A40" s="5">
        <v>16</v>
      </c>
      <c r="B40" s="63" t="s">
        <v>36</v>
      </c>
      <c r="C40" s="64"/>
      <c r="D40" s="64"/>
      <c r="E40" s="8">
        <f>SUM(E38+E37+E36+E35+E34+E33+E29+E23+E22+E21+E18+E10+E9+E8+E39)</f>
        <v>1741109.9600000002</v>
      </c>
    </row>
  </sheetData>
  <mergeCells count="33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7:D37"/>
    <mergeCell ref="B35:D35"/>
    <mergeCell ref="B14:D14"/>
    <mergeCell ref="B21:D21"/>
    <mergeCell ref="B20:D20"/>
    <mergeCell ref="B17:D17"/>
    <mergeCell ref="B18:D18"/>
    <mergeCell ref="B15:D15"/>
    <mergeCell ref="B16:D16"/>
    <mergeCell ref="B38:D38"/>
    <mergeCell ref="B12:D12"/>
    <mergeCell ref="B13:D13"/>
    <mergeCell ref="B36:D36"/>
    <mergeCell ref="B22:D22"/>
    <mergeCell ref="B25:D25"/>
    <mergeCell ref="B26:D26"/>
    <mergeCell ref="B28:D28"/>
    <mergeCell ref="B29:D29"/>
    <mergeCell ref="B31:D31"/>
    <mergeCell ref="B33:D33"/>
    <mergeCell ref="B34:D34"/>
    <mergeCell ref="B23:D23"/>
    <mergeCell ref="B27:D27"/>
    <mergeCell ref="B32:D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7" workbookViewId="0">
      <selection activeCell="J13" sqref="J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" customWidth="1"/>
    <col min="7" max="7" width="11" hidden="1" customWidth="1"/>
    <col min="8" max="8" width="10.42578125" hidden="1" customWidth="1"/>
  </cols>
  <sheetData>
    <row r="1" spans="1:8" ht="35.450000000000003" customHeight="1" x14ac:dyDescent="0.25">
      <c r="A1" s="187" t="s">
        <v>46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1482498.63</v>
      </c>
      <c r="G3">
        <v>1470438.63</v>
      </c>
      <c r="H3">
        <v>12060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1443824.34</v>
      </c>
      <c r="G4">
        <v>1431764.34</v>
      </c>
      <c r="H4">
        <v>12060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211638.16999999969</v>
      </c>
      <c r="G5">
        <v>211638.16999999969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9" customHeight="1" thickBot="1" x14ac:dyDescent="0.3">
      <c r="A8" s="5">
        <v>1</v>
      </c>
      <c r="B8" s="171" t="s">
        <v>17</v>
      </c>
      <c r="C8" s="172"/>
      <c r="D8" s="173"/>
      <c r="E8" s="10">
        <v>148996.04</v>
      </c>
    </row>
    <row r="9" spans="1:8" ht="40.9" customHeight="1" thickBot="1" x14ac:dyDescent="0.3">
      <c r="A9" s="5">
        <v>2</v>
      </c>
      <c r="B9" s="174" t="s">
        <v>18</v>
      </c>
      <c r="C9" s="175"/>
      <c r="D9" s="176"/>
      <c r="E9" s="8">
        <v>63004.51</v>
      </c>
    </row>
    <row r="10" spans="1:8" ht="40.9" customHeight="1" x14ac:dyDescent="0.25">
      <c r="A10" s="26">
        <v>3</v>
      </c>
      <c r="B10" s="159" t="s">
        <v>19</v>
      </c>
      <c r="C10" s="160"/>
      <c r="D10" s="161"/>
      <c r="E10" s="46">
        <f>E11+73209.49</f>
        <v>93155.07</v>
      </c>
    </row>
    <row r="11" spans="1:8" x14ac:dyDescent="0.25">
      <c r="A11" s="27"/>
      <c r="B11" s="47" t="s">
        <v>20</v>
      </c>
      <c r="C11" s="48"/>
      <c r="D11" s="49"/>
      <c r="E11" s="50">
        <f>E12</f>
        <v>19945.580000000002</v>
      </c>
    </row>
    <row r="12" spans="1:8" s="24" customFormat="1" x14ac:dyDescent="0.25">
      <c r="A12" s="84"/>
      <c r="B12" s="148" t="s">
        <v>103</v>
      </c>
      <c r="C12" s="149"/>
      <c r="D12" s="150"/>
      <c r="E12" s="85">
        <v>19945.580000000002</v>
      </c>
    </row>
    <row r="13" spans="1:8" ht="15.75" thickBot="1" x14ac:dyDescent="0.3">
      <c r="A13" s="54"/>
      <c r="B13" s="200"/>
      <c r="C13" s="201"/>
      <c r="D13" s="202"/>
      <c r="E13" s="55"/>
    </row>
    <row r="14" spans="1:8" ht="40.15" customHeight="1" x14ac:dyDescent="0.25">
      <c r="A14" s="29">
        <v>4</v>
      </c>
      <c r="B14" s="159" t="s">
        <v>21</v>
      </c>
      <c r="C14" s="160"/>
      <c r="D14" s="161"/>
      <c r="E14" s="46">
        <f>219263.21+46206.88</f>
        <v>265470.08999999997</v>
      </c>
    </row>
    <row r="15" spans="1:8" x14ac:dyDescent="0.25">
      <c r="A15" s="27"/>
      <c r="B15" s="47" t="s">
        <v>20</v>
      </c>
      <c r="C15" s="48"/>
      <c r="D15" s="49"/>
      <c r="E15" s="50"/>
    </row>
    <row r="16" spans="1:8" ht="15.75" thickBot="1" x14ac:dyDescent="0.3">
      <c r="A16" s="56"/>
      <c r="B16" s="181"/>
      <c r="C16" s="182"/>
      <c r="D16" s="183"/>
      <c r="E16" s="19"/>
    </row>
    <row r="17" spans="1:5" ht="15.75" thickBot="1" x14ac:dyDescent="0.3">
      <c r="A17" s="5">
        <v>5</v>
      </c>
      <c r="B17" s="180" t="s">
        <v>22</v>
      </c>
      <c r="C17" s="180"/>
      <c r="D17" s="180"/>
      <c r="E17" s="17">
        <v>0</v>
      </c>
    </row>
    <row r="18" spans="1:5" ht="28.9" customHeight="1" thickBot="1" x14ac:dyDescent="0.3">
      <c r="A18" s="28">
        <v>6</v>
      </c>
      <c r="B18" s="154" t="s">
        <v>23</v>
      </c>
      <c r="C18" s="155"/>
      <c r="D18" s="156"/>
      <c r="E18" s="57">
        <v>16200</v>
      </c>
    </row>
    <row r="19" spans="1:5" x14ac:dyDescent="0.25">
      <c r="A19" s="26">
        <v>7</v>
      </c>
      <c r="B19" s="163" t="s">
        <v>24</v>
      </c>
      <c r="C19" s="164"/>
      <c r="D19" s="165"/>
      <c r="E19" s="58">
        <v>0</v>
      </c>
    </row>
    <row r="20" spans="1:5" ht="14.45" customHeight="1" x14ac:dyDescent="0.25">
      <c r="A20" s="27"/>
      <c r="B20" s="59" t="s">
        <v>25</v>
      </c>
      <c r="C20" s="14"/>
      <c r="D20" s="15"/>
      <c r="E20" s="60"/>
    </row>
    <row r="21" spans="1:5" x14ac:dyDescent="0.25">
      <c r="A21" s="51"/>
      <c r="B21" s="157" t="s">
        <v>26</v>
      </c>
      <c r="C21" s="157"/>
      <c r="D21" s="157"/>
      <c r="E21" s="13">
        <v>0</v>
      </c>
    </row>
    <row r="22" spans="1:5" ht="14.45" customHeight="1" x14ac:dyDescent="0.25">
      <c r="A22" s="61"/>
      <c r="B22" s="157" t="s">
        <v>27</v>
      </c>
      <c r="C22" s="157"/>
      <c r="D22" s="157"/>
      <c r="E22" s="13">
        <v>0</v>
      </c>
    </row>
    <row r="23" spans="1:5" x14ac:dyDescent="0.25">
      <c r="A23" s="30"/>
      <c r="B23" s="166" t="s">
        <v>28</v>
      </c>
      <c r="C23" s="167"/>
      <c r="D23" s="168"/>
      <c r="E23" s="13">
        <v>0</v>
      </c>
    </row>
    <row r="24" spans="1:5" ht="15.75" thickBot="1" x14ac:dyDescent="0.3">
      <c r="A24" s="62"/>
      <c r="B24" s="158" t="s">
        <v>29</v>
      </c>
      <c r="C24" s="158"/>
      <c r="D24" s="158"/>
      <c r="E24" s="16">
        <v>0</v>
      </c>
    </row>
    <row r="25" spans="1:5" ht="28.15" customHeight="1" x14ac:dyDescent="0.25">
      <c r="A25" s="26">
        <v>8</v>
      </c>
      <c r="B25" s="159" t="s">
        <v>30</v>
      </c>
      <c r="C25" s="160"/>
      <c r="D25" s="161"/>
      <c r="E25" s="58">
        <f>SUM(E27:E28)</f>
        <v>21096.6</v>
      </c>
    </row>
    <row r="26" spans="1:5" x14ac:dyDescent="0.25">
      <c r="A26" s="27"/>
      <c r="B26" s="59" t="s">
        <v>25</v>
      </c>
      <c r="C26" s="11"/>
      <c r="D26" s="12"/>
      <c r="E26" s="60"/>
    </row>
    <row r="27" spans="1:5" ht="14.45" customHeight="1" x14ac:dyDescent="0.25">
      <c r="A27" s="27"/>
      <c r="B27" s="162" t="s">
        <v>31</v>
      </c>
      <c r="C27" s="162"/>
      <c r="D27" s="162"/>
      <c r="E27" s="13">
        <v>5274.6</v>
      </c>
    </row>
    <row r="28" spans="1:5" ht="15.75" thickBot="1" x14ac:dyDescent="0.3">
      <c r="A28" s="28"/>
      <c r="B28" s="169" t="s">
        <v>32</v>
      </c>
      <c r="C28" s="169"/>
      <c r="D28" s="169"/>
      <c r="E28" s="16">
        <v>15822</v>
      </c>
    </row>
    <row r="29" spans="1:5" ht="15.75" thickBot="1" x14ac:dyDescent="0.3">
      <c r="A29" s="9">
        <v>9</v>
      </c>
      <c r="B29" s="151" t="s">
        <v>10</v>
      </c>
      <c r="C29" s="152"/>
      <c r="D29" s="153"/>
      <c r="E29" s="17">
        <v>32819.519999999997</v>
      </c>
    </row>
    <row r="30" spans="1:5" ht="15.75" thickBot="1" x14ac:dyDescent="0.3">
      <c r="A30" s="9">
        <v>10</v>
      </c>
      <c r="B30" s="151" t="s">
        <v>11</v>
      </c>
      <c r="C30" s="152"/>
      <c r="D30" s="153"/>
      <c r="E30" s="17">
        <v>16389</v>
      </c>
    </row>
    <row r="31" spans="1:5" ht="15.75" thickBot="1" x14ac:dyDescent="0.3">
      <c r="A31" s="9">
        <v>11</v>
      </c>
      <c r="B31" s="151" t="s">
        <v>12</v>
      </c>
      <c r="C31" s="152"/>
      <c r="D31" s="153"/>
      <c r="E31" s="17">
        <v>84734.49</v>
      </c>
    </row>
    <row r="32" spans="1:5" ht="15.75" thickBot="1" x14ac:dyDescent="0.3">
      <c r="A32" s="9">
        <v>12</v>
      </c>
      <c r="B32" s="151" t="s">
        <v>33</v>
      </c>
      <c r="C32" s="152"/>
      <c r="D32" s="153"/>
      <c r="E32" s="17">
        <v>26484.05</v>
      </c>
    </row>
    <row r="33" spans="1:6" ht="15.75" thickBot="1" x14ac:dyDescent="0.3">
      <c r="A33" s="9">
        <v>13</v>
      </c>
      <c r="B33" s="151" t="s">
        <v>34</v>
      </c>
      <c r="C33" s="152"/>
      <c r="D33" s="153"/>
      <c r="E33" s="17">
        <v>82778.69</v>
      </c>
    </row>
    <row r="34" spans="1:6" ht="27.6" customHeight="1" thickBot="1" x14ac:dyDescent="0.3">
      <c r="A34" s="5">
        <v>14</v>
      </c>
      <c r="B34" s="145" t="s">
        <v>35</v>
      </c>
      <c r="C34" s="146"/>
      <c r="D34" s="147"/>
      <c r="E34" s="20">
        <v>42165.65</v>
      </c>
    </row>
    <row r="35" spans="1:6" ht="15.75" thickBot="1" x14ac:dyDescent="0.3">
      <c r="A35" s="9">
        <v>15</v>
      </c>
      <c r="B35" s="104" t="s">
        <v>43</v>
      </c>
      <c r="C35" s="105"/>
      <c r="D35" s="105"/>
      <c r="E35" s="106">
        <v>13745.14</v>
      </c>
      <c r="F35" s="74"/>
    </row>
    <row r="36" spans="1:6" ht="15.75" thickBot="1" x14ac:dyDescent="0.3">
      <c r="A36" s="5">
        <v>16</v>
      </c>
      <c r="B36" s="63" t="s">
        <v>36</v>
      </c>
      <c r="C36" s="64"/>
      <c r="D36" s="64"/>
      <c r="E36" s="8">
        <f>SUM(E34+E33+E32+E31+E30+E29+E25+E19+E18+E17+E14+E10+E9+E8+E35)</f>
        <v>907038.85</v>
      </c>
    </row>
  </sheetData>
  <mergeCells count="29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3:D33"/>
    <mergeCell ref="B31:D31"/>
    <mergeCell ref="B17:D17"/>
    <mergeCell ref="B16:D16"/>
    <mergeCell ref="B13:D13"/>
    <mergeCell ref="B14:D14"/>
    <mergeCell ref="B34:D34"/>
    <mergeCell ref="B12:D12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7" workbookViewId="0">
      <selection activeCell="J10" sqref="J10"/>
    </sheetView>
  </sheetViews>
  <sheetFormatPr defaultRowHeight="15" x14ac:dyDescent="0.25"/>
  <cols>
    <col min="1" max="1" width="3.7109375" style="1" bestFit="1" customWidth="1"/>
    <col min="2" max="2" width="48.7109375" style="2" customWidth="1"/>
    <col min="3" max="3" width="13" style="3" customWidth="1"/>
    <col min="4" max="4" width="15.28515625" customWidth="1"/>
    <col min="5" max="5" width="16.28515625" bestFit="1" customWidth="1"/>
    <col min="6" max="6" width="10.7109375" customWidth="1"/>
    <col min="7" max="7" width="10.42578125" hidden="1" customWidth="1"/>
    <col min="8" max="8" width="0" hidden="1" customWidth="1"/>
  </cols>
  <sheetData>
    <row r="1" spans="1:8" ht="36.6" customHeight="1" x14ac:dyDescent="0.25">
      <c r="A1" s="187" t="s">
        <v>90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1404913.09</v>
      </c>
      <c r="G3">
        <v>1389433.09</v>
      </c>
      <c r="H3">
        <v>15480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1339328.81</v>
      </c>
      <c r="G4">
        <v>1323848.81</v>
      </c>
      <c r="H4">
        <v>15480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381332.93000000017</v>
      </c>
      <c r="G5">
        <v>381017.93000000017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1.45" customHeight="1" thickBot="1" x14ac:dyDescent="0.3">
      <c r="A8" s="5">
        <v>1</v>
      </c>
      <c r="B8" s="171" t="s">
        <v>17</v>
      </c>
      <c r="C8" s="172"/>
      <c r="D8" s="173"/>
      <c r="E8" s="10">
        <v>96360.42</v>
      </c>
    </row>
    <row r="9" spans="1:8" ht="41.45" customHeight="1" thickBot="1" x14ac:dyDescent="0.3">
      <c r="A9" s="5">
        <v>2</v>
      </c>
      <c r="B9" s="174" t="s">
        <v>18</v>
      </c>
      <c r="C9" s="175"/>
      <c r="D9" s="176"/>
      <c r="E9" s="8">
        <v>40726.65</v>
      </c>
    </row>
    <row r="10" spans="1:8" ht="41.45" customHeight="1" x14ac:dyDescent="0.25">
      <c r="A10" s="26">
        <v>3</v>
      </c>
      <c r="B10" s="159" t="s">
        <v>19</v>
      </c>
      <c r="C10" s="160"/>
      <c r="D10" s="161"/>
      <c r="E10" s="46">
        <f>906649.25</f>
        <v>906649.25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859326.01</v>
      </c>
    </row>
    <row r="12" spans="1:8" x14ac:dyDescent="0.25">
      <c r="A12" s="51"/>
      <c r="B12" s="148" t="s">
        <v>125</v>
      </c>
      <c r="C12" s="149"/>
      <c r="D12" s="150"/>
      <c r="E12" s="52">
        <v>51840.49</v>
      </c>
    </row>
    <row r="13" spans="1:8" x14ac:dyDescent="0.25">
      <c r="A13" s="51"/>
      <c r="B13" s="148" t="s">
        <v>186</v>
      </c>
      <c r="C13" s="192"/>
      <c r="D13" s="193"/>
      <c r="E13" s="52">
        <v>807485.52</v>
      </c>
    </row>
    <row r="14" spans="1:8" ht="15.75" thickBot="1" x14ac:dyDescent="0.3">
      <c r="A14" s="54"/>
      <c r="B14" s="184"/>
      <c r="C14" s="185"/>
      <c r="D14" s="186"/>
      <c r="E14" s="55"/>
    </row>
    <row r="15" spans="1:8" ht="40.15" customHeight="1" x14ac:dyDescent="0.25">
      <c r="A15" s="29">
        <v>4</v>
      </c>
      <c r="B15" s="159" t="s">
        <v>21</v>
      </c>
      <c r="C15" s="160"/>
      <c r="D15" s="161"/>
      <c r="E15" s="46">
        <v>140813.32</v>
      </c>
    </row>
    <row r="16" spans="1:8" x14ac:dyDescent="0.25">
      <c r="A16" s="27"/>
      <c r="B16" s="47" t="s">
        <v>20</v>
      </c>
      <c r="C16" s="48"/>
      <c r="D16" s="49"/>
      <c r="E16" s="50"/>
    </row>
    <row r="17" spans="1:5" ht="15.75" thickBot="1" x14ac:dyDescent="0.3">
      <c r="A17" s="56"/>
      <c r="B17" s="181"/>
      <c r="C17" s="182"/>
      <c r="D17" s="183"/>
      <c r="E17" s="19"/>
    </row>
    <row r="18" spans="1:5" ht="15.75" thickBot="1" x14ac:dyDescent="0.3">
      <c r="A18" s="5">
        <v>5</v>
      </c>
      <c r="B18" s="180" t="s">
        <v>22</v>
      </c>
      <c r="C18" s="180"/>
      <c r="D18" s="180"/>
      <c r="E18" s="17">
        <v>0</v>
      </c>
    </row>
    <row r="19" spans="1:5" ht="27.6" customHeight="1" thickBot="1" x14ac:dyDescent="0.3">
      <c r="A19" s="28">
        <v>6</v>
      </c>
      <c r="B19" s="154" t="s">
        <v>23</v>
      </c>
      <c r="C19" s="155"/>
      <c r="D19" s="156"/>
      <c r="E19" s="57">
        <v>10800</v>
      </c>
    </row>
    <row r="20" spans="1:5" x14ac:dyDescent="0.25">
      <c r="A20" s="26">
        <v>7</v>
      </c>
      <c r="B20" s="163" t="s">
        <v>24</v>
      </c>
      <c r="C20" s="164"/>
      <c r="D20" s="165"/>
      <c r="E20" s="58">
        <v>0</v>
      </c>
    </row>
    <row r="21" spans="1:5" ht="14.45" customHeight="1" x14ac:dyDescent="0.25">
      <c r="A21" s="27"/>
      <c r="B21" s="59" t="s">
        <v>25</v>
      </c>
      <c r="C21" s="14"/>
      <c r="D21" s="15"/>
      <c r="E21" s="60"/>
    </row>
    <row r="22" spans="1:5" x14ac:dyDescent="0.25">
      <c r="A22" s="51"/>
      <c r="B22" s="157" t="s">
        <v>26</v>
      </c>
      <c r="C22" s="157"/>
      <c r="D22" s="157"/>
      <c r="E22" s="13">
        <v>0</v>
      </c>
    </row>
    <row r="23" spans="1:5" ht="14.45" customHeight="1" x14ac:dyDescent="0.25">
      <c r="A23" s="61"/>
      <c r="B23" s="157" t="s">
        <v>27</v>
      </c>
      <c r="C23" s="157"/>
      <c r="D23" s="157"/>
      <c r="E23" s="13">
        <v>0</v>
      </c>
    </row>
    <row r="24" spans="1:5" x14ac:dyDescent="0.25">
      <c r="A24" s="30"/>
      <c r="B24" s="166" t="s">
        <v>28</v>
      </c>
      <c r="C24" s="167"/>
      <c r="D24" s="168"/>
      <c r="E24" s="13">
        <v>0</v>
      </c>
    </row>
    <row r="25" spans="1:5" ht="15.75" thickBot="1" x14ac:dyDescent="0.3">
      <c r="A25" s="62"/>
      <c r="B25" s="158" t="s">
        <v>29</v>
      </c>
      <c r="C25" s="158"/>
      <c r="D25" s="158"/>
      <c r="E25" s="16">
        <v>0</v>
      </c>
    </row>
    <row r="26" spans="1:5" ht="27" customHeight="1" x14ac:dyDescent="0.25">
      <c r="A26" s="26">
        <v>8</v>
      </c>
      <c r="B26" s="159" t="s">
        <v>30</v>
      </c>
      <c r="C26" s="160"/>
      <c r="D26" s="161"/>
      <c r="E26" s="58">
        <f>SUM(E28:E29)</f>
        <v>21144</v>
      </c>
    </row>
    <row r="27" spans="1:5" x14ac:dyDescent="0.25">
      <c r="A27" s="27"/>
      <c r="B27" s="59" t="s">
        <v>25</v>
      </c>
      <c r="C27" s="11"/>
      <c r="D27" s="12"/>
      <c r="E27" s="60"/>
    </row>
    <row r="28" spans="1:5" ht="14.45" customHeight="1" x14ac:dyDescent="0.25">
      <c r="A28" s="27"/>
      <c r="B28" s="162" t="s">
        <v>31</v>
      </c>
      <c r="C28" s="162"/>
      <c r="D28" s="162"/>
      <c r="E28" s="13">
        <v>3936</v>
      </c>
    </row>
    <row r="29" spans="1:5" ht="15.75" thickBot="1" x14ac:dyDescent="0.3">
      <c r="A29" s="28"/>
      <c r="B29" s="169" t="s">
        <v>32</v>
      </c>
      <c r="C29" s="169"/>
      <c r="D29" s="169"/>
      <c r="E29" s="16">
        <v>17208</v>
      </c>
    </row>
    <row r="30" spans="1:5" ht="15.75" thickBot="1" x14ac:dyDescent="0.3">
      <c r="A30" s="9">
        <v>9</v>
      </c>
      <c r="B30" s="151" t="s">
        <v>10</v>
      </c>
      <c r="C30" s="152"/>
      <c r="D30" s="153"/>
      <c r="E30" s="17">
        <v>21189.96</v>
      </c>
    </row>
    <row r="31" spans="1:5" ht="15.75" thickBot="1" x14ac:dyDescent="0.3">
      <c r="A31" s="9">
        <v>10</v>
      </c>
      <c r="B31" s="151" t="s">
        <v>11</v>
      </c>
      <c r="C31" s="152"/>
      <c r="D31" s="153"/>
      <c r="E31" s="17">
        <v>10926</v>
      </c>
    </row>
    <row r="32" spans="1:5" ht="15.75" thickBot="1" x14ac:dyDescent="0.3">
      <c r="A32" s="9">
        <v>11</v>
      </c>
      <c r="B32" s="151" t="s">
        <v>12</v>
      </c>
      <c r="C32" s="152"/>
      <c r="D32" s="153"/>
      <c r="E32" s="17">
        <v>54773.11</v>
      </c>
    </row>
    <row r="33" spans="1:6" ht="15.75" thickBot="1" x14ac:dyDescent="0.3">
      <c r="A33" s="9">
        <v>12</v>
      </c>
      <c r="B33" s="151" t="s">
        <v>33</v>
      </c>
      <c r="C33" s="152"/>
      <c r="D33" s="153"/>
      <c r="E33" s="17">
        <v>24487.89</v>
      </c>
    </row>
    <row r="34" spans="1:6" ht="15.75" thickBot="1" x14ac:dyDescent="0.3">
      <c r="A34" s="9">
        <v>13</v>
      </c>
      <c r="B34" s="151" t="s">
        <v>34</v>
      </c>
      <c r="C34" s="152"/>
      <c r="D34" s="153"/>
      <c r="E34" s="17">
        <v>53446.14</v>
      </c>
    </row>
    <row r="35" spans="1:6" ht="26.45" customHeight="1" thickBot="1" x14ac:dyDescent="0.3">
      <c r="A35" s="5">
        <v>14</v>
      </c>
      <c r="B35" s="145" t="s">
        <v>216</v>
      </c>
      <c r="C35" s="146"/>
      <c r="D35" s="147"/>
      <c r="E35" s="20">
        <f>32750.15+254622.37</f>
        <v>287372.52</v>
      </c>
      <c r="F35" s="74"/>
    </row>
    <row r="36" spans="1:6" ht="15.75" thickBot="1" x14ac:dyDescent="0.3">
      <c r="A36" s="9">
        <v>15</v>
      </c>
      <c r="B36" s="104" t="s">
        <v>43</v>
      </c>
      <c r="C36" s="105"/>
      <c r="D36" s="105"/>
      <c r="E36" s="106">
        <v>8874.57</v>
      </c>
      <c r="F36" s="74"/>
    </row>
    <row r="37" spans="1:6" ht="15.75" thickBot="1" x14ac:dyDescent="0.3">
      <c r="A37" s="5">
        <v>16</v>
      </c>
      <c r="B37" s="63" t="s">
        <v>36</v>
      </c>
      <c r="C37" s="64"/>
      <c r="D37" s="64"/>
      <c r="E37" s="8">
        <f>SUM(E35+E34+E33+E32+E31+E30+E26+E20+E19+E18+E15+E10+E9+E8+E36)</f>
        <v>1677563.8299999998</v>
      </c>
    </row>
  </sheetData>
  <mergeCells count="30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4:D34"/>
    <mergeCell ref="B32:D32"/>
    <mergeCell ref="B18:D18"/>
    <mergeCell ref="B17:D17"/>
    <mergeCell ref="B14:D14"/>
    <mergeCell ref="B15:D15"/>
    <mergeCell ref="B35:D35"/>
    <mergeCell ref="B12:D12"/>
    <mergeCell ref="B13:D13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I16" sqref="I1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28515625" customWidth="1"/>
    <col min="7" max="7" width="10.28515625" hidden="1" customWidth="1"/>
    <col min="8" max="8" width="0" hidden="1" customWidth="1"/>
  </cols>
  <sheetData>
    <row r="1" spans="1:8" ht="39.75" customHeight="1" x14ac:dyDescent="0.25">
      <c r="A1" s="187" t="s">
        <v>89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1018475.1699999999</v>
      </c>
      <c r="G3">
        <v>860535.64999999991</v>
      </c>
      <c r="H3">
        <v>157939.51999999999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965344.29999999993</v>
      </c>
      <c r="G4">
        <v>798646.92999999993</v>
      </c>
      <c r="H4">
        <v>166697.37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367968.41999999987</v>
      </c>
      <c r="G5">
        <v>360776.87999999989</v>
      </c>
      <c r="H5">
        <v>7191.54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15" customHeight="1" thickBot="1" x14ac:dyDescent="0.3">
      <c r="A8" s="5">
        <v>1</v>
      </c>
      <c r="B8" s="171" t="s">
        <v>17</v>
      </c>
      <c r="C8" s="172"/>
      <c r="D8" s="173"/>
      <c r="E8" s="10">
        <v>110341.85</v>
      </c>
    </row>
    <row r="9" spans="1:8" ht="40.15" customHeight="1" thickBot="1" x14ac:dyDescent="0.3">
      <c r="A9" s="5">
        <v>2</v>
      </c>
      <c r="B9" s="174" t="s">
        <v>18</v>
      </c>
      <c r="C9" s="175"/>
      <c r="D9" s="176"/>
      <c r="E9" s="10">
        <v>46644.22</v>
      </c>
    </row>
    <row r="10" spans="1:8" ht="40.9" customHeight="1" x14ac:dyDescent="0.25">
      <c r="A10" s="26">
        <v>3</v>
      </c>
      <c r="B10" s="159" t="s">
        <v>19</v>
      </c>
      <c r="C10" s="160"/>
      <c r="D10" s="161"/>
      <c r="E10" s="46">
        <v>577745.99</v>
      </c>
    </row>
    <row r="11" spans="1:8" x14ac:dyDescent="0.25">
      <c r="A11" s="27"/>
      <c r="B11" s="47" t="s">
        <v>20</v>
      </c>
      <c r="C11" s="48"/>
      <c r="D11" s="49"/>
      <c r="E11" s="50">
        <f>SUM(E12:E17)</f>
        <v>524859.42999999993</v>
      </c>
    </row>
    <row r="12" spans="1:8" x14ac:dyDescent="0.25">
      <c r="A12" s="51"/>
      <c r="B12" s="148" t="s">
        <v>137</v>
      </c>
      <c r="C12" s="149"/>
      <c r="D12" s="150"/>
      <c r="E12" s="52">
        <v>6486.35</v>
      </c>
    </row>
    <row r="13" spans="1:8" s="24" customFormat="1" x14ac:dyDescent="0.25">
      <c r="A13" s="84"/>
      <c r="B13" s="148" t="s">
        <v>163</v>
      </c>
      <c r="C13" s="192"/>
      <c r="D13" s="193"/>
      <c r="E13" s="85">
        <v>14410.44</v>
      </c>
    </row>
    <row r="14" spans="1:8" s="24" customFormat="1" x14ac:dyDescent="0.25">
      <c r="A14" s="84"/>
      <c r="B14" s="177" t="s">
        <v>167</v>
      </c>
      <c r="C14" s="178"/>
      <c r="D14" s="179"/>
      <c r="E14" s="80">
        <v>54141.49</v>
      </c>
    </row>
    <row r="15" spans="1:8" s="24" customFormat="1" x14ac:dyDescent="0.25">
      <c r="A15" s="84"/>
      <c r="B15" s="148" t="s">
        <v>220</v>
      </c>
      <c r="C15" s="192"/>
      <c r="D15" s="193"/>
      <c r="E15" s="80">
        <v>49757.33</v>
      </c>
    </row>
    <row r="16" spans="1:8" s="24" customFormat="1" x14ac:dyDescent="0.25">
      <c r="A16" s="84"/>
      <c r="B16" s="97" t="s">
        <v>187</v>
      </c>
      <c r="C16" s="98"/>
      <c r="D16" s="99"/>
      <c r="E16" s="85">
        <v>393577.47</v>
      </c>
    </row>
    <row r="17" spans="1:5" s="24" customFormat="1" ht="15.75" thickBot="1" x14ac:dyDescent="0.3">
      <c r="A17" s="84"/>
      <c r="B17" s="220" t="s">
        <v>189</v>
      </c>
      <c r="C17" s="221"/>
      <c r="D17" s="222"/>
      <c r="E17" s="89">
        <v>6486.35</v>
      </c>
    </row>
    <row r="18" spans="1:5" ht="42.6" customHeight="1" x14ac:dyDescent="0.25">
      <c r="A18" s="29">
        <v>4</v>
      </c>
      <c r="B18" s="159" t="s">
        <v>21</v>
      </c>
      <c r="C18" s="160"/>
      <c r="D18" s="161"/>
      <c r="E18" s="46">
        <v>174246.11</v>
      </c>
    </row>
    <row r="19" spans="1:5" x14ac:dyDescent="0.25">
      <c r="A19" s="27"/>
      <c r="B19" s="47" t="s">
        <v>20</v>
      </c>
      <c r="C19" s="48"/>
      <c r="D19" s="49"/>
      <c r="E19" s="50"/>
    </row>
    <row r="20" spans="1:5" x14ac:dyDescent="0.25">
      <c r="A20" s="51"/>
      <c r="B20" s="206"/>
      <c r="C20" s="218"/>
      <c r="D20" s="219"/>
      <c r="E20" s="52"/>
    </row>
    <row r="21" spans="1:5" x14ac:dyDescent="0.25">
      <c r="A21" s="51"/>
      <c r="B21" s="206"/>
      <c r="C21" s="207"/>
      <c r="D21" s="208"/>
      <c r="E21" s="52"/>
    </row>
    <row r="22" spans="1:5" x14ac:dyDescent="0.25">
      <c r="A22" s="51"/>
      <c r="B22" s="209"/>
      <c r="C22" s="210"/>
      <c r="D22" s="211"/>
      <c r="E22" s="53"/>
    </row>
    <row r="23" spans="1:5" ht="15.75" thickBot="1" x14ac:dyDescent="0.3">
      <c r="A23" s="56"/>
      <c r="B23" s="181"/>
      <c r="C23" s="182"/>
      <c r="D23" s="183"/>
      <c r="E23" s="19"/>
    </row>
    <row r="24" spans="1:5" ht="15.75" thickBot="1" x14ac:dyDescent="0.3">
      <c r="A24" s="5">
        <v>5</v>
      </c>
      <c r="B24" s="180" t="s">
        <v>22</v>
      </c>
      <c r="C24" s="180"/>
      <c r="D24" s="180"/>
      <c r="E24" s="17">
        <v>0</v>
      </c>
    </row>
    <row r="25" spans="1:5" ht="28.15" customHeight="1" thickBot="1" x14ac:dyDescent="0.3">
      <c r="A25" s="28">
        <v>6</v>
      </c>
      <c r="B25" s="154" t="s">
        <v>23</v>
      </c>
      <c r="C25" s="155"/>
      <c r="D25" s="156"/>
      <c r="E25" s="57">
        <v>11520</v>
      </c>
    </row>
    <row r="26" spans="1:5" x14ac:dyDescent="0.25">
      <c r="A26" s="26">
        <v>7</v>
      </c>
      <c r="B26" s="163" t="s">
        <v>24</v>
      </c>
      <c r="C26" s="164"/>
      <c r="D26" s="165"/>
      <c r="E26" s="58">
        <v>0</v>
      </c>
    </row>
    <row r="27" spans="1:5" ht="14.45" customHeight="1" x14ac:dyDescent="0.25">
      <c r="A27" s="27"/>
      <c r="B27" s="59" t="s">
        <v>25</v>
      </c>
      <c r="C27" s="14"/>
      <c r="D27" s="15"/>
      <c r="E27" s="60"/>
    </row>
    <row r="28" spans="1:5" x14ac:dyDescent="0.25">
      <c r="A28" s="51"/>
      <c r="B28" s="157" t="s">
        <v>26</v>
      </c>
      <c r="C28" s="157"/>
      <c r="D28" s="157"/>
      <c r="E28" s="13">
        <v>0</v>
      </c>
    </row>
    <row r="29" spans="1:5" ht="14.45" customHeight="1" x14ac:dyDescent="0.25">
      <c r="A29" s="61"/>
      <c r="B29" s="157" t="s">
        <v>27</v>
      </c>
      <c r="C29" s="157"/>
      <c r="D29" s="157"/>
      <c r="E29" s="13">
        <v>0</v>
      </c>
    </row>
    <row r="30" spans="1:5" x14ac:dyDescent="0.25">
      <c r="A30" s="30"/>
      <c r="B30" s="166" t="s">
        <v>28</v>
      </c>
      <c r="C30" s="167"/>
      <c r="D30" s="168"/>
      <c r="E30" s="13">
        <v>0</v>
      </c>
    </row>
    <row r="31" spans="1:5" ht="15.75" thickBot="1" x14ac:dyDescent="0.3">
      <c r="A31" s="62"/>
      <c r="B31" s="158" t="s">
        <v>29</v>
      </c>
      <c r="C31" s="158"/>
      <c r="D31" s="158"/>
      <c r="E31" s="16">
        <v>0</v>
      </c>
    </row>
    <row r="32" spans="1:5" ht="26.45" customHeight="1" x14ac:dyDescent="0.25">
      <c r="A32" s="26">
        <v>8</v>
      </c>
      <c r="B32" s="159" t="s">
        <v>30</v>
      </c>
      <c r="C32" s="160"/>
      <c r="D32" s="161"/>
      <c r="E32" s="58">
        <f>SUM(E34:E35)</f>
        <v>42</v>
      </c>
    </row>
    <row r="33" spans="1:6" x14ac:dyDescent="0.25">
      <c r="A33" s="27"/>
      <c r="B33" s="59" t="s">
        <v>25</v>
      </c>
      <c r="C33" s="11"/>
      <c r="D33" s="12"/>
      <c r="E33" s="60"/>
    </row>
    <row r="34" spans="1:6" ht="14.45" customHeight="1" x14ac:dyDescent="0.25">
      <c r="A34" s="27"/>
      <c r="B34" s="162" t="s">
        <v>31</v>
      </c>
      <c r="C34" s="162"/>
      <c r="D34" s="162"/>
      <c r="E34" s="13">
        <v>42</v>
      </c>
    </row>
    <row r="35" spans="1:6" ht="15.75" thickBot="1" x14ac:dyDescent="0.3">
      <c r="A35" s="28"/>
      <c r="B35" s="169" t="s">
        <v>32</v>
      </c>
      <c r="C35" s="169"/>
      <c r="D35" s="169"/>
      <c r="E35" s="16">
        <v>0</v>
      </c>
    </row>
    <row r="36" spans="1:6" ht="15.75" thickBot="1" x14ac:dyDescent="0.3">
      <c r="A36" s="9">
        <v>9</v>
      </c>
      <c r="B36" s="151" t="s">
        <v>10</v>
      </c>
      <c r="C36" s="152"/>
      <c r="D36" s="153"/>
      <c r="E36" s="17">
        <v>19431.48</v>
      </c>
    </row>
    <row r="37" spans="1:6" ht="15.75" thickBot="1" x14ac:dyDescent="0.3">
      <c r="A37" s="9">
        <v>10</v>
      </c>
      <c r="B37" s="151" t="s">
        <v>11</v>
      </c>
      <c r="C37" s="152"/>
      <c r="D37" s="153"/>
      <c r="E37" s="17">
        <v>11654.4</v>
      </c>
    </row>
    <row r="38" spans="1:6" ht="15.75" thickBot="1" x14ac:dyDescent="0.3">
      <c r="A38" s="9">
        <v>11</v>
      </c>
      <c r="B38" s="151" t="s">
        <v>12</v>
      </c>
      <c r="C38" s="152"/>
      <c r="D38" s="153"/>
      <c r="E38" s="17">
        <v>62731.57</v>
      </c>
    </row>
    <row r="39" spans="1:6" ht="15.75" thickBot="1" x14ac:dyDescent="0.3">
      <c r="A39" s="9">
        <v>12</v>
      </c>
      <c r="B39" s="151" t="s">
        <v>33</v>
      </c>
      <c r="C39" s="152"/>
      <c r="D39" s="153"/>
      <c r="E39" s="17">
        <v>14772.97</v>
      </c>
    </row>
    <row r="40" spans="1:6" ht="15.75" thickBot="1" x14ac:dyDescent="0.3">
      <c r="A40" s="9">
        <v>13</v>
      </c>
      <c r="B40" s="151" t="s">
        <v>34</v>
      </c>
      <c r="C40" s="152"/>
      <c r="D40" s="153"/>
      <c r="E40" s="17">
        <v>60911.32</v>
      </c>
    </row>
    <row r="41" spans="1:6" ht="27.6" customHeight="1" thickBot="1" x14ac:dyDescent="0.3">
      <c r="A41" s="5">
        <v>14</v>
      </c>
      <c r="B41" s="145" t="s">
        <v>35</v>
      </c>
      <c r="C41" s="146"/>
      <c r="D41" s="147"/>
      <c r="E41" s="20">
        <v>18328.75</v>
      </c>
      <c r="F41" s="74"/>
    </row>
    <row r="42" spans="1:6" ht="15.75" thickBot="1" x14ac:dyDescent="0.3">
      <c r="A42" s="9">
        <v>15</v>
      </c>
      <c r="B42" s="104" t="s">
        <v>43</v>
      </c>
      <c r="C42" s="105"/>
      <c r="D42" s="105"/>
      <c r="E42" s="106">
        <v>10114.14</v>
      </c>
      <c r="F42" s="74"/>
    </row>
    <row r="43" spans="1:6" ht="15.75" thickBot="1" x14ac:dyDescent="0.3">
      <c r="A43" s="5">
        <v>16</v>
      </c>
      <c r="B43" s="63" t="s">
        <v>36</v>
      </c>
      <c r="C43" s="64"/>
      <c r="D43" s="64"/>
      <c r="E43" s="8">
        <f>SUM(E41+E40+E39+E38+E37+E36+E32+E26+E25+E24+E18+E10+E9+E8+E42)</f>
        <v>1118484.7999999998</v>
      </c>
    </row>
  </sheetData>
  <mergeCells count="35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40:D40"/>
    <mergeCell ref="B38:D38"/>
    <mergeCell ref="B14:D14"/>
    <mergeCell ref="B20:D20"/>
    <mergeCell ref="B21:D21"/>
    <mergeCell ref="B22:D22"/>
    <mergeCell ref="B24:D24"/>
    <mergeCell ref="B23:D23"/>
    <mergeCell ref="B18:D18"/>
    <mergeCell ref="B17:D17"/>
    <mergeCell ref="B15:D15"/>
    <mergeCell ref="B41:D41"/>
    <mergeCell ref="B12:D12"/>
    <mergeCell ref="B13:D13"/>
    <mergeCell ref="B39:D39"/>
    <mergeCell ref="B25:D25"/>
    <mergeCell ref="B28:D28"/>
    <mergeCell ref="B29:D29"/>
    <mergeCell ref="B31:D31"/>
    <mergeCell ref="B32:D32"/>
    <mergeCell ref="B34:D34"/>
    <mergeCell ref="B36:D36"/>
    <mergeCell ref="B37:D37"/>
    <mergeCell ref="B26:D26"/>
    <mergeCell ref="B30:D30"/>
    <mergeCell ref="B35:D3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7" workbookViewId="0">
      <selection activeCell="I16" sqref="I1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2" hidden="1" customWidth="1"/>
    <col min="8" max="8" width="0" hidden="1" customWidth="1"/>
  </cols>
  <sheetData>
    <row r="1" spans="1:8" ht="34.9" customHeight="1" x14ac:dyDescent="0.25">
      <c r="A1" s="187" t="s">
        <v>88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6029709.8800000008</v>
      </c>
      <c r="G3">
        <v>5996042.5200000005</v>
      </c>
      <c r="H3">
        <v>33667.360000000001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5937560.7599999988</v>
      </c>
      <c r="G4">
        <v>5900090.9099999992</v>
      </c>
      <c r="H4">
        <v>37469.85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902808.24000000092</v>
      </c>
      <c r="G5">
        <v>902379.00000000093</v>
      </c>
      <c r="H5">
        <v>429.24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4.45" customHeight="1" thickBot="1" x14ac:dyDescent="0.3">
      <c r="A8" s="5">
        <v>1</v>
      </c>
      <c r="B8" s="171" t="s">
        <v>17</v>
      </c>
      <c r="C8" s="172"/>
      <c r="D8" s="173"/>
      <c r="E8" s="10">
        <v>445215.13</v>
      </c>
    </row>
    <row r="9" spans="1:8" ht="44.45" customHeight="1" thickBot="1" x14ac:dyDescent="0.3">
      <c r="A9" s="5">
        <v>2</v>
      </c>
      <c r="B9" s="174" t="s">
        <v>18</v>
      </c>
      <c r="C9" s="175"/>
      <c r="D9" s="176"/>
      <c r="E9" s="8">
        <v>187621.05</v>
      </c>
    </row>
    <row r="10" spans="1:8" ht="39.6" customHeight="1" x14ac:dyDescent="0.25">
      <c r="A10" s="26">
        <v>3</v>
      </c>
      <c r="B10" s="159" t="s">
        <v>19</v>
      </c>
      <c r="C10" s="160"/>
      <c r="D10" s="161"/>
      <c r="E10" s="46">
        <v>241010.46</v>
      </c>
    </row>
    <row r="11" spans="1:8" x14ac:dyDescent="0.25">
      <c r="A11" s="27"/>
      <c r="B11" s="47" t="s">
        <v>20</v>
      </c>
      <c r="C11" s="48"/>
      <c r="D11" s="49"/>
      <c r="E11" s="50">
        <f>SUM(E12:E14)</f>
        <v>27850.78</v>
      </c>
    </row>
    <row r="12" spans="1:8" x14ac:dyDescent="0.25">
      <c r="A12" s="51"/>
      <c r="B12" s="148" t="s">
        <v>165</v>
      </c>
      <c r="C12" s="149"/>
      <c r="D12" s="150"/>
      <c r="E12" s="52">
        <v>3484.08</v>
      </c>
    </row>
    <row r="13" spans="1:8" x14ac:dyDescent="0.25">
      <c r="A13" s="51"/>
      <c r="B13" s="148" t="s">
        <v>175</v>
      </c>
      <c r="C13" s="192"/>
      <c r="D13" s="193"/>
      <c r="E13" s="52">
        <v>3484.08</v>
      </c>
    </row>
    <row r="14" spans="1:8" x14ac:dyDescent="0.25">
      <c r="A14" s="51"/>
      <c r="B14" s="148" t="s">
        <v>165</v>
      </c>
      <c r="C14" s="192"/>
      <c r="D14" s="193"/>
      <c r="E14" s="52">
        <v>20882.62</v>
      </c>
    </row>
    <row r="15" spans="1:8" ht="15.75" thickBot="1" x14ac:dyDescent="0.3">
      <c r="A15" s="54"/>
      <c r="B15" s="223"/>
      <c r="C15" s="224"/>
      <c r="D15" s="225"/>
      <c r="E15" s="73"/>
    </row>
    <row r="16" spans="1:8" ht="41.45" customHeight="1" x14ac:dyDescent="0.25">
      <c r="A16" s="29">
        <v>4</v>
      </c>
      <c r="B16" s="159" t="s">
        <v>21</v>
      </c>
      <c r="C16" s="160"/>
      <c r="D16" s="161"/>
      <c r="E16" s="46">
        <f>E17+693535.01</f>
        <v>732559.82000000007</v>
      </c>
    </row>
    <row r="17" spans="1:5" ht="15" customHeight="1" x14ac:dyDescent="0.25">
      <c r="A17" s="27"/>
      <c r="B17" s="47" t="s">
        <v>20</v>
      </c>
      <c r="C17" s="48"/>
      <c r="D17" s="49"/>
      <c r="E17" s="50">
        <f>SUM(E18:E20)</f>
        <v>39024.81</v>
      </c>
    </row>
    <row r="18" spans="1:5" ht="15" customHeight="1" x14ac:dyDescent="0.25">
      <c r="A18" s="51"/>
      <c r="B18" s="148" t="s">
        <v>150</v>
      </c>
      <c r="C18" s="149"/>
      <c r="D18" s="150"/>
      <c r="E18" s="52">
        <v>15018.24</v>
      </c>
    </row>
    <row r="19" spans="1:5" ht="15" customHeight="1" x14ac:dyDescent="0.25">
      <c r="A19" s="51"/>
      <c r="B19" s="119" t="s">
        <v>196</v>
      </c>
      <c r="C19" s="120"/>
      <c r="D19" s="121"/>
      <c r="E19" s="52">
        <v>6586.64</v>
      </c>
    </row>
    <row r="20" spans="1:5" ht="15.75" thickBot="1" x14ac:dyDescent="0.3">
      <c r="A20" s="51"/>
      <c r="B20" s="148" t="s">
        <v>178</v>
      </c>
      <c r="C20" s="192"/>
      <c r="D20" s="193"/>
      <c r="E20" s="52">
        <v>17419.93</v>
      </c>
    </row>
    <row r="21" spans="1:5" ht="15.75" thickBot="1" x14ac:dyDescent="0.3">
      <c r="A21" s="5">
        <v>5</v>
      </c>
      <c r="B21" s="180" t="s">
        <v>22</v>
      </c>
      <c r="C21" s="180"/>
      <c r="D21" s="180"/>
      <c r="E21" s="17">
        <v>19960</v>
      </c>
    </row>
    <row r="22" spans="1:5" ht="27" customHeight="1" thickBot="1" x14ac:dyDescent="0.3">
      <c r="A22" s="28">
        <v>6</v>
      </c>
      <c r="B22" s="154" t="s">
        <v>23</v>
      </c>
      <c r="C22" s="155"/>
      <c r="D22" s="156"/>
      <c r="E22" s="57">
        <v>45180</v>
      </c>
    </row>
    <row r="23" spans="1:5" x14ac:dyDescent="0.25">
      <c r="A23" s="26">
        <v>7</v>
      </c>
      <c r="B23" s="163" t="s">
        <v>24</v>
      </c>
      <c r="C23" s="164"/>
      <c r="D23" s="165"/>
      <c r="E23" s="58">
        <f>SUM(E25:E28)</f>
        <v>358826.64</v>
      </c>
    </row>
    <row r="24" spans="1:5" x14ac:dyDescent="0.25">
      <c r="A24" s="27"/>
      <c r="B24" s="59" t="s">
        <v>25</v>
      </c>
      <c r="C24" s="14"/>
      <c r="D24" s="15"/>
      <c r="E24" s="60"/>
    </row>
    <row r="25" spans="1:5" ht="14.45" customHeight="1" x14ac:dyDescent="0.25">
      <c r="A25" s="51"/>
      <c r="B25" s="157" t="s">
        <v>26</v>
      </c>
      <c r="C25" s="157"/>
      <c r="D25" s="157"/>
      <c r="E25" s="13">
        <v>343455.12</v>
      </c>
    </row>
    <row r="26" spans="1:5" x14ac:dyDescent="0.25">
      <c r="A26" s="61"/>
      <c r="B26" s="157" t="s">
        <v>27</v>
      </c>
      <c r="C26" s="157"/>
      <c r="D26" s="157"/>
      <c r="E26" s="13">
        <v>15149.68</v>
      </c>
    </row>
    <row r="27" spans="1:5" ht="14.45" customHeight="1" x14ac:dyDescent="0.25">
      <c r="A27" s="30"/>
      <c r="B27" s="166" t="s">
        <v>28</v>
      </c>
      <c r="C27" s="167"/>
      <c r="D27" s="168"/>
      <c r="E27" s="13">
        <v>221.84</v>
      </c>
    </row>
    <row r="28" spans="1:5" ht="15.75" thickBot="1" x14ac:dyDescent="0.3">
      <c r="A28" s="62"/>
      <c r="B28" s="158" t="s">
        <v>29</v>
      </c>
      <c r="C28" s="158"/>
      <c r="D28" s="158"/>
      <c r="E28" s="16">
        <v>0</v>
      </c>
    </row>
    <row r="29" spans="1:5" ht="27" customHeight="1" x14ac:dyDescent="0.25">
      <c r="A29" s="26">
        <v>8</v>
      </c>
      <c r="B29" s="159" t="s">
        <v>30</v>
      </c>
      <c r="C29" s="160"/>
      <c r="D29" s="161"/>
      <c r="E29" s="58">
        <f>SUM(E31:E32)</f>
        <v>136429.20000000001</v>
      </c>
    </row>
    <row r="30" spans="1:5" x14ac:dyDescent="0.25">
      <c r="A30" s="27"/>
      <c r="B30" s="59" t="s">
        <v>25</v>
      </c>
      <c r="C30" s="11"/>
      <c r="D30" s="12"/>
      <c r="E30" s="60"/>
    </row>
    <row r="31" spans="1:5" x14ac:dyDescent="0.25">
      <c r="A31" s="27"/>
      <c r="B31" s="162" t="s">
        <v>31</v>
      </c>
      <c r="C31" s="162"/>
      <c r="D31" s="162"/>
      <c r="E31" s="13">
        <v>10093.200000000001</v>
      </c>
    </row>
    <row r="32" spans="1:5" ht="15.75" thickBot="1" x14ac:dyDescent="0.3">
      <c r="A32" s="28"/>
      <c r="B32" s="169" t="s">
        <v>32</v>
      </c>
      <c r="C32" s="169"/>
      <c r="D32" s="169"/>
      <c r="E32" s="16">
        <v>126336</v>
      </c>
    </row>
    <row r="33" spans="1:6" ht="15.75" thickBot="1" x14ac:dyDescent="0.3">
      <c r="A33" s="9">
        <v>9</v>
      </c>
      <c r="B33" s="151" t="s">
        <v>10</v>
      </c>
      <c r="C33" s="152"/>
      <c r="D33" s="153"/>
      <c r="E33" s="17">
        <v>97217.04</v>
      </c>
    </row>
    <row r="34" spans="1:6" ht="14.45" customHeight="1" thickBot="1" x14ac:dyDescent="0.3">
      <c r="A34" s="9">
        <v>10</v>
      </c>
      <c r="B34" s="151" t="s">
        <v>11</v>
      </c>
      <c r="C34" s="152"/>
      <c r="D34" s="153"/>
      <c r="E34" s="17">
        <v>45889.2</v>
      </c>
    </row>
    <row r="35" spans="1:6" ht="15.75" thickBot="1" x14ac:dyDescent="0.3">
      <c r="A35" s="9">
        <v>11</v>
      </c>
      <c r="B35" s="151" t="s">
        <v>12</v>
      </c>
      <c r="C35" s="152"/>
      <c r="D35" s="153"/>
      <c r="E35" s="17">
        <v>252330.81</v>
      </c>
    </row>
    <row r="36" spans="1:6" ht="15.75" thickBot="1" x14ac:dyDescent="0.3">
      <c r="A36" s="9">
        <v>12</v>
      </c>
      <c r="B36" s="151" t="s">
        <v>33</v>
      </c>
      <c r="C36" s="152"/>
      <c r="D36" s="153"/>
      <c r="E36" s="17">
        <v>109136.9</v>
      </c>
    </row>
    <row r="37" spans="1:6" ht="15.75" thickBot="1" x14ac:dyDescent="0.3">
      <c r="A37" s="9">
        <v>13</v>
      </c>
      <c r="B37" s="151" t="s">
        <v>34</v>
      </c>
      <c r="C37" s="152"/>
      <c r="D37" s="153"/>
      <c r="E37" s="17">
        <v>245855.29</v>
      </c>
    </row>
    <row r="38" spans="1:6" ht="27.6" customHeight="1" thickBot="1" x14ac:dyDescent="0.3">
      <c r="A38" s="5">
        <v>14</v>
      </c>
      <c r="B38" s="145" t="s">
        <v>35</v>
      </c>
      <c r="C38" s="146"/>
      <c r="D38" s="147"/>
      <c r="E38" s="20">
        <v>616209.28</v>
      </c>
    </row>
    <row r="39" spans="1:6" ht="15.75" thickBot="1" x14ac:dyDescent="0.3">
      <c r="A39" s="9">
        <v>15</v>
      </c>
      <c r="B39" s="104" t="s">
        <v>43</v>
      </c>
      <c r="C39" s="105"/>
      <c r="D39" s="105"/>
      <c r="E39" s="106">
        <v>40823.51</v>
      </c>
      <c r="F39" s="74"/>
    </row>
    <row r="40" spans="1:6" ht="15.75" thickBot="1" x14ac:dyDescent="0.3">
      <c r="A40" s="5">
        <v>16</v>
      </c>
      <c r="B40" s="63" t="s">
        <v>36</v>
      </c>
      <c r="C40" s="64"/>
      <c r="D40" s="64"/>
      <c r="E40" s="8">
        <f>SUM(E38+E37+E36+E35+E34+E33+E29+E23+E22+E21+E16+E10+E9+E8+E39)</f>
        <v>3574264.3299999991</v>
      </c>
    </row>
  </sheetData>
  <mergeCells count="32">
    <mergeCell ref="B38:D38"/>
    <mergeCell ref="B21:D21"/>
    <mergeCell ref="B22:D22"/>
    <mergeCell ref="B26:D26"/>
    <mergeCell ref="B33:D33"/>
    <mergeCell ref="B35:D35"/>
    <mergeCell ref="B23:D23"/>
    <mergeCell ref="B25:D25"/>
    <mergeCell ref="B27:D27"/>
    <mergeCell ref="B28:D28"/>
    <mergeCell ref="B29:D29"/>
    <mergeCell ref="B31:D31"/>
    <mergeCell ref="B32:D32"/>
    <mergeCell ref="B34:D34"/>
    <mergeCell ref="B36:D36"/>
    <mergeCell ref="B37:D37"/>
    <mergeCell ref="B12:D12"/>
    <mergeCell ref="B15:D15"/>
    <mergeCell ref="B20:D20"/>
    <mergeCell ref="B16:D16"/>
    <mergeCell ref="B18:D18"/>
    <mergeCell ref="B14:D14"/>
    <mergeCell ref="B13:D13"/>
    <mergeCell ref="B7:D7"/>
    <mergeCell ref="B10:D10"/>
    <mergeCell ref="B8:D8"/>
    <mergeCell ref="B9:D9"/>
    <mergeCell ref="A1:E1"/>
    <mergeCell ref="A2:D2"/>
    <mergeCell ref="B3:D3"/>
    <mergeCell ref="B4:D4"/>
    <mergeCell ref="B5:D5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I10" sqref="I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28515625" customWidth="1"/>
    <col min="7" max="7" width="11.42578125" hidden="1" customWidth="1"/>
    <col min="8" max="8" width="0" hidden="1" customWidth="1"/>
  </cols>
  <sheetData>
    <row r="1" spans="1:8" ht="36" customHeight="1" x14ac:dyDescent="0.25">
      <c r="A1" s="187" t="s">
        <v>87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3357871.01</v>
      </c>
      <c r="G3">
        <v>3001010.1399999997</v>
      </c>
      <c r="H3">
        <v>356860.87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3180404.1799999997</v>
      </c>
      <c r="G4">
        <v>2823842.84</v>
      </c>
      <c r="H4">
        <v>356561.34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740687.68999999971</v>
      </c>
      <c r="G5">
        <v>740073.15999999968</v>
      </c>
      <c r="H5">
        <v>614.53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" customHeight="1" thickBot="1" x14ac:dyDescent="0.3">
      <c r="A8" s="5">
        <v>1</v>
      </c>
      <c r="B8" s="171" t="s">
        <v>17</v>
      </c>
      <c r="C8" s="172"/>
      <c r="D8" s="173"/>
      <c r="E8" s="10">
        <v>291933.15999999997</v>
      </c>
    </row>
    <row r="9" spans="1:8" ht="42" customHeight="1" thickBot="1" x14ac:dyDescent="0.3">
      <c r="A9" s="5">
        <v>2</v>
      </c>
      <c r="B9" s="174" t="s">
        <v>18</v>
      </c>
      <c r="C9" s="175"/>
      <c r="D9" s="176"/>
      <c r="E9" s="8">
        <v>105783.09</v>
      </c>
    </row>
    <row r="10" spans="1:8" ht="42" customHeight="1" x14ac:dyDescent="0.25">
      <c r="A10" s="26">
        <v>3</v>
      </c>
      <c r="B10" s="159" t="s">
        <v>19</v>
      </c>
      <c r="C10" s="160"/>
      <c r="D10" s="161"/>
      <c r="E10" s="46">
        <f>E11+790656.63</f>
        <v>3592884.09</v>
      </c>
    </row>
    <row r="11" spans="1:8" x14ac:dyDescent="0.25">
      <c r="A11" s="27"/>
      <c r="B11" s="47" t="s">
        <v>20</v>
      </c>
      <c r="C11" s="48"/>
      <c r="D11" s="49"/>
      <c r="E11" s="50">
        <f>SUM(E12:E15)</f>
        <v>2802227.46</v>
      </c>
    </row>
    <row r="12" spans="1:8" ht="15.6" customHeight="1" x14ac:dyDescent="0.25">
      <c r="A12" s="76"/>
      <c r="B12" s="116" t="s">
        <v>176</v>
      </c>
      <c r="C12" s="48"/>
      <c r="D12" s="49"/>
      <c r="E12" s="53">
        <v>663888.43000000005</v>
      </c>
    </row>
    <row r="13" spans="1:8" x14ac:dyDescent="0.25">
      <c r="A13" s="51"/>
      <c r="B13" s="148" t="s">
        <v>127</v>
      </c>
      <c r="C13" s="192"/>
      <c r="D13" s="193"/>
      <c r="E13" s="52">
        <v>12110.16</v>
      </c>
    </row>
    <row r="14" spans="1:8" x14ac:dyDescent="0.25">
      <c r="A14" s="51"/>
      <c r="B14" s="177" t="s">
        <v>133</v>
      </c>
      <c r="C14" s="178"/>
      <c r="D14" s="179"/>
      <c r="E14" s="53">
        <v>15932.79</v>
      </c>
    </row>
    <row r="15" spans="1:8" ht="15.75" thickBot="1" x14ac:dyDescent="0.3">
      <c r="A15" s="54"/>
      <c r="B15" s="184" t="s">
        <v>154</v>
      </c>
      <c r="C15" s="185"/>
      <c r="D15" s="186"/>
      <c r="E15" s="73">
        <v>2110296.08</v>
      </c>
    </row>
    <row r="16" spans="1:8" ht="41.45" customHeight="1" x14ac:dyDescent="0.25">
      <c r="A16" s="29">
        <v>4</v>
      </c>
      <c r="B16" s="159" t="s">
        <v>21</v>
      </c>
      <c r="C16" s="160"/>
      <c r="D16" s="161"/>
      <c r="E16" s="46">
        <f>E17+385149.01</f>
        <v>406202.77</v>
      </c>
    </row>
    <row r="17" spans="1:5" x14ac:dyDescent="0.25">
      <c r="A17" s="27"/>
      <c r="B17" s="47" t="s">
        <v>20</v>
      </c>
      <c r="C17" s="48"/>
      <c r="D17" s="49"/>
      <c r="E17" s="50">
        <f>E18</f>
        <v>21053.759999999998</v>
      </c>
    </row>
    <row r="18" spans="1:5" x14ac:dyDescent="0.25">
      <c r="A18" s="51"/>
      <c r="B18" s="148" t="s">
        <v>201</v>
      </c>
      <c r="C18" s="149"/>
      <c r="D18" s="150"/>
      <c r="E18" s="52">
        <v>21053.759999999998</v>
      </c>
    </row>
    <row r="19" spans="1:5" ht="15.75" thickBot="1" x14ac:dyDescent="0.3">
      <c r="A19" s="56"/>
      <c r="B19" s="226"/>
      <c r="C19" s="227"/>
      <c r="D19" s="228"/>
      <c r="E19" s="19"/>
    </row>
    <row r="20" spans="1:5" ht="15.75" thickBot="1" x14ac:dyDescent="0.3">
      <c r="A20" s="5">
        <v>5</v>
      </c>
      <c r="B20" s="180" t="s">
        <v>22</v>
      </c>
      <c r="C20" s="180"/>
      <c r="D20" s="180"/>
      <c r="E20" s="17">
        <v>0</v>
      </c>
    </row>
    <row r="21" spans="1:5" ht="28.15" customHeight="1" thickBot="1" x14ac:dyDescent="0.3">
      <c r="A21" s="28">
        <v>6</v>
      </c>
      <c r="B21" s="154" t="s">
        <v>23</v>
      </c>
      <c r="C21" s="155"/>
      <c r="D21" s="156"/>
      <c r="E21" s="57">
        <v>22500</v>
      </c>
    </row>
    <row r="22" spans="1:5" x14ac:dyDescent="0.25">
      <c r="A22" s="26">
        <v>7</v>
      </c>
      <c r="B22" s="163" t="s">
        <v>24</v>
      </c>
      <c r="C22" s="164"/>
      <c r="D22" s="165"/>
      <c r="E22" s="58">
        <f>SUM(E24:E27)</f>
        <v>179413.32</v>
      </c>
    </row>
    <row r="23" spans="1:5" ht="14.45" customHeight="1" x14ac:dyDescent="0.25">
      <c r="A23" s="27"/>
      <c r="B23" s="59" t="s">
        <v>25</v>
      </c>
      <c r="C23" s="14"/>
      <c r="D23" s="15"/>
      <c r="E23" s="60"/>
    </row>
    <row r="24" spans="1:5" x14ac:dyDescent="0.25">
      <c r="A24" s="51"/>
      <c r="B24" s="157" t="s">
        <v>26</v>
      </c>
      <c r="C24" s="157"/>
      <c r="D24" s="157"/>
      <c r="E24" s="13">
        <v>171727.56</v>
      </c>
    </row>
    <row r="25" spans="1:5" ht="14.45" customHeight="1" x14ac:dyDescent="0.25">
      <c r="A25" s="61"/>
      <c r="B25" s="157" t="s">
        <v>27</v>
      </c>
      <c r="C25" s="157"/>
      <c r="D25" s="157"/>
      <c r="E25" s="13">
        <v>7574.84</v>
      </c>
    </row>
    <row r="26" spans="1:5" x14ac:dyDescent="0.25">
      <c r="A26" s="30"/>
      <c r="B26" s="166" t="s">
        <v>28</v>
      </c>
      <c r="C26" s="167"/>
      <c r="D26" s="168"/>
      <c r="E26" s="13">
        <v>110.92</v>
      </c>
    </row>
    <row r="27" spans="1:5" ht="15.75" thickBot="1" x14ac:dyDescent="0.3">
      <c r="A27" s="62"/>
      <c r="B27" s="158" t="s">
        <v>29</v>
      </c>
      <c r="C27" s="158"/>
      <c r="D27" s="158"/>
      <c r="E27" s="16">
        <v>0</v>
      </c>
    </row>
    <row r="28" spans="1:5" ht="28.15" customHeight="1" x14ac:dyDescent="0.25">
      <c r="A28" s="26">
        <v>8</v>
      </c>
      <c r="B28" s="159" t="s">
        <v>30</v>
      </c>
      <c r="C28" s="160"/>
      <c r="D28" s="161"/>
      <c r="E28" s="58">
        <f>SUM(E30:E31)</f>
        <v>87091.8</v>
      </c>
    </row>
    <row r="29" spans="1:5" x14ac:dyDescent="0.25">
      <c r="A29" s="27"/>
      <c r="B29" s="59" t="s">
        <v>25</v>
      </c>
      <c r="C29" s="11"/>
      <c r="D29" s="12"/>
      <c r="E29" s="60"/>
    </row>
    <row r="30" spans="1:5" ht="14.45" customHeight="1" x14ac:dyDescent="0.25">
      <c r="A30" s="27"/>
      <c r="B30" s="162" t="s">
        <v>31</v>
      </c>
      <c r="C30" s="162"/>
      <c r="D30" s="162"/>
      <c r="E30" s="13">
        <v>1921.8</v>
      </c>
    </row>
    <row r="31" spans="1:5" ht="15.75" thickBot="1" x14ac:dyDescent="0.3">
      <c r="A31" s="28"/>
      <c r="B31" s="169" t="s">
        <v>32</v>
      </c>
      <c r="C31" s="169"/>
      <c r="D31" s="169"/>
      <c r="E31" s="16">
        <v>85170</v>
      </c>
    </row>
    <row r="32" spans="1:5" ht="15.75" thickBot="1" x14ac:dyDescent="0.3">
      <c r="A32" s="9">
        <v>9</v>
      </c>
      <c r="B32" s="151" t="s">
        <v>10</v>
      </c>
      <c r="C32" s="152"/>
      <c r="D32" s="153"/>
      <c r="E32" s="17">
        <v>48213.120000000003</v>
      </c>
    </row>
    <row r="33" spans="1:6" ht="15.75" thickBot="1" x14ac:dyDescent="0.3">
      <c r="A33" s="9">
        <v>10</v>
      </c>
      <c r="B33" s="151" t="s">
        <v>11</v>
      </c>
      <c r="C33" s="152"/>
      <c r="D33" s="153"/>
      <c r="E33" s="17">
        <v>22762.5</v>
      </c>
    </row>
    <row r="34" spans="1:6" ht="15.75" thickBot="1" x14ac:dyDescent="0.3">
      <c r="A34" s="9">
        <v>11</v>
      </c>
      <c r="B34" s="151" t="s">
        <v>12</v>
      </c>
      <c r="C34" s="152"/>
      <c r="D34" s="153"/>
      <c r="E34" s="17">
        <v>139039.43</v>
      </c>
    </row>
    <row r="35" spans="1:6" ht="15.75" thickBot="1" x14ac:dyDescent="0.3">
      <c r="A35" s="9">
        <v>12</v>
      </c>
      <c r="B35" s="151" t="s">
        <v>33</v>
      </c>
      <c r="C35" s="152"/>
      <c r="D35" s="153"/>
      <c r="E35" s="17">
        <v>52234.02</v>
      </c>
    </row>
    <row r="36" spans="1:6" ht="15.75" thickBot="1" x14ac:dyDescent="0.3">
      <c r="A36" s="9">
        <v>13</v>
      </c>
      <c r="B36" s="151" t="s">
        <v>34</v>
      </c>
      <c r="C36" s="152"/>
      <c r="D36" s="153"/>
      <c r="E36" s="17">
        <v>135402.99</v>
      </c>
    </row>
    <row r="37" spans="1:6" ht="26.45" customHeight="1" thickBot="1" x14ac:dyDescent="0.3">
      <c r="A37" s="5">
        <v>14</v>
      </c>
      <c r="B37" s="145" t="s">
        <v>35</v>
      </c>
      <c r="C37" s="146"/>
      <c r="D37" s="147"/>
      <c r="E37" s="20">
        <v>366021.74</v>
      </c>
      <c r="F37" s="74"/>
    </row>
    <row r="38" spans="1:6" ht="15.75" thickBot="1" x14ac:dyDescent="0.3">
      <c r="A38" s="9">
        <v>15</v>
      </c>
      <c r="B38" s="104" t="s">
        <v>43</v>
      </c>
      <c r="C38" s="105"/>
      <c r="D38" s="105"/>
      <c r="E38" s="106">
        <v>22483.25</v>
      </c>
      <c r="F38" s="74"/>
    </row>
    <row r="39" spans="1:6" ht="15.75" thickBot="1" x14ac:dyDescent="0.3">
      <c r="A39" s="5">
        <v>16</v>
      </c>
      <c r="B39" s="63" t="s">
        <v>36</v>
      </c>
      <c r="C39" s="64"/>
      <c r="D39" s="64"/>
      <c r="E39" s="8">
        <f>SUM(E37+E36+E35+E34+E33+E32+E28+E22+E21+E20+E16+E10+E9+E8+E38)</f>
        <v>5471965.2799999993</v>
      </c>
    </row>
  </sheetData>
  <mergeCells count="31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6:D36"/>
    <mergeCell ref="B14:D14"/>
    <mergeCell ref="B18:D18"/>
    <mergeCell ref="B20:D20"/>
    <mergeCell ref="B19:D19"/>
    <mergeCell ref="B15:D15"/>
    <mergeCell ref="B16:D16"/>
    <mergeCell ref="B37:D37"/>
    <mergeCell ref="B13:D13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1:D31"/>
    <mergeCell ref="B34:D3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7" workbookViewId="0">
      <selection activeCell="K9" sqref="K9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7109375" customWidth="1"/>
    <col min="7" max="7" width="11" hidden="1" customWidth="1"/>
    <col min="8" max="8" width="0" hidden="1" customWidth="1"/>
  </cols>
  <sheetData>
    <row r="1" spans="1:8" ht="34.9" customHeight="1" x14ac:dyDescent="0.25">
      <c r="A1" s="187" t="s">
        <v>86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3472348.9400000004</v>
      </c>
      <c r="G3">
        <v>3448480.7300000004</v>
      </c>
      <c r="H3">
        <v>23868.21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3443926.4699999997</v>
      </c>
      <c r="G4">
        <v>3420058.26</v>
      </c>
      <c r="H4">
        <v>23868.21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462084.97000000067</v>
      </c>
      <c r="G5">
        <v>461769.97000000067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3.15" customHeight="1" thickBot="1" x14ac:dyDescent="0.3">
      <c r="A8" s="5">
        <v>1</v>
      </c>
      <c r="B8" s="171" t="s">
        <v>17</v>
      </c>
      <c r="C8" s="172"/>
      <c r="D8" s="173"/>
      <c r="E8" s="10">
        <v>271535.88</v>
      </c>
    </row>
    <row r="9" spans="1:8" ht="43.15" customHeight="1" thickBot="1" x14ac:dyDescent="0.3">
      <c r="A9" s="5">
        <v>2</v>
      </c>
      <c r="B9" s="174" t="s">
        <v>18</v>
      </c>
      <c r="C9" s="175"/>
      <c r="D9" s="176"/>
      <c r="E9" s="8">
        <v>117131.96</v>
      </c>
    </row>
    <row r="10" spans="1:8" ht="39.6" customHeight="1" x14ac:dyDescent="0.25">
      <c r="A10" s="26">
        <v>3</v>
      </c>
      <c r="B10" s="159" t="s">
        <v>19</v>
      </c>
      <c r="C10" s="160"/>
      <c r="D10" s="161"/>
      <c r="E10" s="46">
        <f>E11+133910.11</f>
        <v>883159.77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749249.66</v>
      </c>
    </row>
    <row r="12" spans="1:8" x14ac:dyDescent="0.25">
      <c r="A12" s="51"/>
      <c r="B12" s="148" t="s">
        <v>93</v>
      </c>
      <c r="C12" s="149"/>
      <c r="D12" s="150"/>
      <c r="E12" s="52">
        <v>675738.17</v>
      </c>
    </row>
    <row r="13" spans="1:8" x14ac:dyDescent="0.25">
      <c r="A13" s="51"/>
      <c r="B13" s="197" t="s">
        <v>222</v>
      </c>
      <c r="C13" s="198"/>
      <c r="D13" s="199"/>
      <c r="E13" s="52">
        <v>73511.490000000005</v>
      </c>
    </row>
    <row r="14" spans="1:8" ht="15.75" thickBot="1" x14ac:dyDescent="0.3">
      <c r="A14" s="51"/>
      <c r="B14" s="81"/>
      <c r="C14" s="82"/>
      <c r="D14" s="83"/>
      <c r="E14" s="52"/>
    </row>
    <row r="15" spans="1:8" ht="39.6" customHeight="1" x14ac:dyDescent="0.25">
      <c r="A15" s="29">
        <v>4</v>
      </c>
      <c r="B15" s="159" t="s">
        <v>21</v>
      </c>
      <c r="C15" s="160"/>
      <c r="D15" s="161"/>
      <c r="E15" s="46">
        <v>399116.06</v>
      </c>
    </row>
    <row r="16" spans="1:8" x14ac:dyDescent="0.25">
      <c r="A16" s="27"/>
      <c r="B16" s="47" t="s">
        <v>20</v>
      </c>
      <c r="C16" s="48"/>
      <c r="D16" s="49"/>
      <c r="E16" s="50"/>
    </row>
    <row r="17" spans="1:5" ht="15.75" thickBot="1" x14ac:dyDescent="0.3">
      <c r="A17" s="56"/>
      <c r="B17" s="226"/>
      <c r="C17" s="227"/>
      <c r="D17" s="228"/>
      <c r="E17" s="19"/>
    </row>
    <row r="18" spans="1:5" ht="15.75" thickBot="1" x14ac:dyDescent="0.3">
      <c r="A18" s="5">
        <v>5</v>
      </c>
      <c r="B18" s="180" t="s">
        <v>22</v>
      </c>
      <c r="C18" s="180"/>
      <c r="D18" s="180"/>
      <c r="E18" s="17">
        <v>0</v>
      </c>
    </row>
    <row r="19" spans="1:5" ht="27" customHeight="1" thickBot="1" x14ac:dyDescent="0.3">
      <c r="A19" s="28">
        <v>6</v>
      </c>
      <c r="B19" s="154" t="s">
        <v>23</v>
      </c>
      <c r="C19" s="155"/>
      <c r="D19" s="156"/>
      <c r="E19" s="57">
        <v>25740</v>
      </c>
    </row>
    <row r="20" spans="1:5" ht="14.45" customHeight="1" x14ac:dyDescent="0.25">
      <c r="A20" s="26">
        <v>7</v>
      </c>
      <c r="B20" s="163" t="s">
        <v>24</v>
      </c>
      <c r="C20" s="164"/>
      <c r="D20" s="165"/>
      <c r="E20" s="58">
        <f>SUM(E22:E25)</f>
        <v>358826.64</v>
      </c>
    </row>
    <row r="21" spans="1:5" x14ac:dyDescent="0.25">
      <c r="A21" s="27"/>
      <c r="B21" s="59" t="s">
        <v>25</v>
      </c>
      <c r="C21" s="14"/>
      <c r="D21" s="15"/>
      <c r="E21" s="60"/>
    </row>
    <row r="22" spans="1:5" ht="14.45" customHeight="1" x14ac:dyDescent="0.25">
      <c r="A22" s="51"/>
      <c r="B22" s="157" t="s">
        <v>26</v>
      </c>
      <c r="C22" s="157"/>
      <c r="D22" s="157"/>
      <c r="E22" s="13">
        <v>343455.12</v>
      </c>
    </row>
    <row r="23" spans="1:5" x14ac:dyDescent="0.25">
      <c r="A23" s="61"/>
      <c r="B23" s="157" t="s">
        <v>27</v>
      </c>
      <c r="C23" s="157"/>
      <c r="D23" s="157"/>
      <c r="E23" s="13">
        <v>15149.68</v>
      </c>
    </row>
    <row r="24" spans="1:5" ht="14.45" customHeight="1" x14ac:dyDescent="0.25">
      <c r="A24" s="30"/>
      <c r="B24" s="166" t="s">
        <v>28</v>
      </c>
      <c r="C24" s="167"/>
      <c r="D24" s="168"/>
      <c r="E24" s="13">
        <v>221.84</v>
      </c>
    </row>
    <row r="25" spans="1:5" ht="15.75" thickBot="1" x14ac:dyDescent="0.3">
      <c r="A25" s="62"/>
      <c r="B25" s="158" t="s">
        <v>29</v>
      </c>
      <c r="C25" s="158"/>
      <c r="D25" s="158"/>
      <c r="E25" s="16">
        <v>0</v>
      </c>
    </row>
    <row r="26" spans="1:5" ht="27.6" customHeight="1" x14ac:dyDescent="0.25">
      <c r="A26" s="26">
        <v>8</v>
      </c>
      <c r="B26" s="159" t="s">
        <v>30</v>
      </c>
      <c r="C26" s="160"/>
      <c r="D26" s="161"/>
      <c r="E26" s="58">
        <f>SUM(E28:E29)</f>
        <v>16092</v>
      </c>
    </row>
    <row r="27" spans="1:5" x14ac:dyDescent="0.25">
      <c r="A27" s="27"/>
      <c r="B27" s="59" t="s">
        <v>25</v>
      </c>
      <c r="C27" s="11"/>
      <c r="D27" s="12"/>
      <c r="E27" s="60"/>
    </row>
    <row r="28" spans="1:5" x14ac:dyDescent="0.25">
      <c r="A28" s="27"/>
      <c r="B28" s="162" t="s">
        <v>31</v>
      </c>
      <c r="C28" s="162"/>
      <c r="D28" s="162"/>
      <c r="E28" s="13">
        <v>7176</v>
      </c>
    </row>
    <row r="29" spans="1:5" ht="14.45" customHeight="1" thickBot="1" x14ac:dyDescent="0.3">
      <c r="A29" s="28"/>
      <c r="B29" s="169" t="s">
        <v>32</v>
      </c>
      <c r="C29" s="169"/>
      <c r="D29" s="169"/>
      <c r="E29" s="16">
        <v>8916</v>
      </c>
    </row>
    <row r="30" spans="1:5" ht="15.75" thickBot="1" x14ac:dyDescent="0.3">
      <c r="A30" s="9">
        <v>9</v>
      </c>
      <c r="B30" s="151" t="s">
        <v>10</v>
      </c>
      <c r="C30" s="152"/>
      <c r="D30" s="153"/>
      <c r="E30" s="17">
        <v>59217.48</v>
      </c>
    </row>
    <row r="31" spans="1:5" ht="15.75" thickBot="1" x14ac:dyDescent="0.3">
      <c r="A31" s="9">
        <v>10</v>
      </c>
      <c r="B31" s="151" t="s">
        <v>11</v>
      </c>
      <c r="C31" s="152"/>
      <c r="D31" s="153"/>
      <c r="E31" s="17">
        <v>26222.400000000001</v>
      </c>
    </row>
    <row r="32" spans="1:5" ht="15.75" thickBot="1" x14ac:dyDescent="0.3">
      <c r="A32" s="9">
        <v>11</v>
      </c>
      <c r="B32" s="151" t="s">
        <v>12</v>
      </c>
      <c r="C32" s="152"/>
      <c r="D32" s="153"/>
      <c r="E32" s="17">
        <v>154020.12</v>
      </c>
    </row>
    <row r="33" spans="1:6" ht="15.75" thickBot="1" x14ac:dyDescent="0.3">
      <c r="A33" s="9">
        <v>12</v>
      </c>
      <c r="B33" s="151" t="s">
        <v>33</v>
      </c>
      <c r="C33" s="152"/>
      <c r="D33" s="153"/>
      <c r="E33" s="17">
        <v>63262.51</v>
      </c>
    </row>
    <row r="34" spans="1:6" ht="15.75" thickBot="1" x14ac:dyDescent="0.3">
      <c r="A34" s="9">
        <v>13</v>
      </c>
      <c r="B34" s="151" t="s">
        <v>34</v>
      </c>
      <c r="C34" s="152"/>
      <c r="D34" s="153"/>
      <c r="E34" s="17">
        <v>149982.5</v>
      </c>
    </row>
    <row r="35" spans="1:6" ht="26.45" customHeight="1" thickBot="1" x14ac:dyDescent="0.3">
      <c r="A35" s="5">
        <v>14</v>
      </c>
      <c r="B35" s="145" t="s">
        <v>35</v>
      </c>
      <c r="C35" s="146"/>
      <c r="D35" s="147"/>
      <c r="E35" s="20">
        <v>299821.71999999997</v>
      </c>
      <c r="F35" s="74"/>
    </row>
    <row r="36" spans="1:6" ht="15.75" thickBot="1" x14ac:dyDescent="0.3">
      <c r="A36" s="9">
        <v>15</v>
      </c>
      <c r="B36" s="104" t="s">
        <v>43</v>
      </c>
      <c r="C36" s="105"/>
      <c r="D36" s="105"/>
      <c r="E36" s="106">
        <v>24904.13</v>
      </c>
      <c r="F36" s="74"/>
    </row>
    <row r="37" spans="1:6" ht="15.75" thickBot="1" x14ac:dyDescent="0.3">
      <c r="A37" s="5">
        <v>16</v>
      </c>
      <c r="B37" s="63" t="s">
        <v>36</v>
      </c>
      <c r="C37" s="64"/>
      <c r="D37" s="64"/>
      <c r="E37" s="8">
        <f>SUM(E35+E34+E33+E32+E31+E30+E26+E20+E19+E18+E15+E10+E9+E8+E36)</f>
        <v>2849033.17</v>
      </c>
    </row>
  </sheetData>
  <mergeCells count="29">
    <mergeCell ref="B19:D19"/>
    <mergeCell ref="B12:D12"/>
    <mergeCell ref="B13:D13"/>
    <mergeCell ref="B18:D18"/>
    <mergeCell ref="B7:D7"/>
    <mergeCell ref="B10:D10"/>
    <mergeCell ref="B15:D15"/>
    <mergeCell ref="B8:D8"/>
    <mergeCell ref="B9:D9"/>
    <mergeCell ref="B17:D17"/>
    <mergeCell ref="A1:E1"/>
    <mergeCell ref="A2:D2"/>
    <mergeCell ref="B3:D3"/>
    <mergeCell ref="B4:D4"/>
    <mergeCell ref="B5:D5"/>
    <mergeCell ref="B35:D35"/>
    <mergeCell ref="B34:D34"/>
    <mergeCell ref="B20:D20"/>
    <mergeCell ref="B22:D22"/>
    <mergeCell ref="B23:D23"/>
    <mergeCell ref="B24:D24"/>
    <mergeCell ref="B26:D26"/>
    <mergeCell ref="B29:D29"/>
    <mergeCell ref="B31:D31"/>
    <mergeCell ref="B32:D32"/>
    <mergeCell ref="B30:D30"/>
    <mergeCell ref="B33:D33"/>
    <mergeCell ref="B25:D25"/>
    <mergeCell ref="B28:D28"/>
  </mergeCells>
  <pageMargins left="0.31496062992125984" right="0.31496062992125984" top="0.35433070866141736" bottom="0.74803149606299213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J16" sqref="J1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11.140625" hidden="1" customWidth="1"/>
    <col min="8" max="8" width="0" hidden="1" customWidth="1"/>
  </cols>
  <sheetData>
    <row r="1" spans="1:8" ht="33.75" customHeight="1" x14ac:dyDescent="0.25">
      <c r="A1" s="187" t="s">
        <v>85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5987612.4700000007</v>
      </c>
      <c r="G3">
        <v>5969828.4700000007</v>
      </c>
      <c r="H3">
        <v>17784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5859207.8300000001</v>
      </c>
      <c r="G4">
        <v>5841423.8300000001</v>
      </c>
      <c r="H4">
        <v>17784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1028481.6900000004</v>
      </c>
      <c r="G5">
        <v>1028166.6900000004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7.6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.6" customHeight="1" thickBot="1" x14ac:dyDescent="0.3">
      <c r="A8" s="5">
        <v>1</v>
      </c>
      <c r="B8" s="171" t="s">
        <v>17</v>
      </c>
      <c r="C8" s="172"/>
      <c r="D8" s="173"/>
      <c r="E8" s="10">
        <v>468282.45</v>
      </c>
    </row>
    <row r="9" spans="1:8" ht="42.6" customHeight="1" thickBot="1" x14ac:dyDescent="0.3">
      <c r="A9" s="5">
        <v>2</v>
      </c>
      <c r="B9" s="174" t="s">
        <v>18</v>
      </c>
      <c r="C9" s="175"/>
      <c r="D9" s="176"/>
      <c r="E9" s="8">
        <v>208257.21</v>
      </c>
    </row>
    <row r="10" spans="1:8" ht="42.6" customHeight="1" x14ac:dyDescent="0.25">
      <c r="A10" s="26">
        <v>3</v>
      </c>
      <c r="B10" s="159" t="s">
        <v>19</v>
      </c>
      <c r="C10" s="160"/>
      <c r="D10" s="161"/>
      <c r="E10" s="46">
        <f>E11+244153.3</f>
        <v>2913414.09</v>
      </c>
    </row>
    <row r="11" spans="1:8" x14ac:dyDescent="0.25">
      <c r="A11" s="27"/>
      <c r="B11" s="47" t="s">
        <v>20</v>
      </c>
      <c r="C11" s="48"/>
      <c r="D11" s="49"/>
      <c r="E11" s="50">
        <f>SUM(E12:E17)</f>
        <v>2669260.79</v>
      </c>
    </row>
    <row r="12" spans="1:8" x14ac:dyDescent="0.25">
      <c r="A12" s="51"/>
      <c r="B12" s="148" t="s">
        <v>120</v>
      </c>
      <c r="C12" s="192"/>
      <c r="D12" s="193"/>
      <c r="E12" s="53">
        <v>1018539.62</v>
      </c>
    </row>
    <row r="13" spans="1:8" s="24" customFormat="1" x14ac:dyDescent="0.25">
      <c r="A13" s="95"/>
      <c r="B13" s="194" t="s">
        <v>153</v>
      </c>
      <c r="C13" s="195"/>
      <c r="D13" s="196"/>
      <c r="E13" s="100">
        <v>31952.47</v>
      </c>
    </row>
    <row r="14" spans="1:8" x14ac:dyDescent="0.25">
      <c r="A14" s="51"/>
      <c r="B14" s="148" t="s">
        <v>172</v>
      </c>
      <c r="C14" s="192"/>
      <c r="D14" s="193"/>
      <c r="E14" s="52">
        <v>11200.01</v>
      </c>
    </row>
    <row r="15" spans="1:8" s="24" customFormat="1" x14ac:dyDescent="0.25">
      <c r="A15" s="95"/>
      <c r="B15" s="194" t="s">
        <v>202</v>
      </c>
      <c r="C15" s="195"/>
      <c r="D15" s="196"/>
      <c r="E15" s="100">
        <v>1275305.79</v>
      </c>
    </row>
    <row r="16" spans="1:8" s="24" customFormat="1" x14ac:dyDescent="0.25">
      <c r="A16" s="95"/>
      <c r="B16" s="194" t="s">
        <v>203</v>
      </c>
      <c r="C16" s="195"/>
      <c r="D16" s="196"/>
      <c r="E16" s="100">
        <v>107002.83</v>
      </c>
    </row>
    <row r="17" spans="1:5" x14ac:dyDescent="0.25">
      <c r="A17" s="51"/>
      <c r="B17" s="148" t="s">
        <v>209</v>
      </c>
      <c r="C17" s="192"/>
      <c r="D17" s="193"/>
      <c r="E17" s="53">
        <v>225260.07</v>
      </c>
    </row>
    <row r="18" spans="1:5" s="24" customFormat="1" ht="15.75" thickBot="1" x14ac:dyDescent="0.3">
      <c r="A18" s="95"/>
      <c r="B18" s="184"/>
      <c r="C18" s="185"/>
      <c r="D18" s="186"/>
      <c r="E18" s="96"/>
    </row>
    <row r="19" spans="1:5" ht="42.6" customHeight="1" x14ac:dyDescent="0.25">
      <c r="A19" s="29">
        <v>4</v>
      </c>
      <c r="B19" s="159" t="s">
        <v>21</v>
      </c>
      <c r="C19" s="160"/>
      <c r="D19" s="161"/>
      <c r="E19" s="46">
        <f>E20+689797</f>
        <v>1074539.7</v>
      </c>
    </row>
    <row r="20" spans="1:5" ht="16.5" customHeight="1" x14ac:dyDescent="0.25">
      <c r="A20" s="27"/>
      <c r="B20" s="47" t="s">
        <v>20</v>
      </c>
      <c r="C20" s="48"/>
      <c r="D20" s="49"/>
      <c r="E20" s="50">
        <f>E21</f>
        <v>384742.7</v>
      </c>
    </row>
    <row r="21" spans="1:5" x14ac:dyDescent="0.25">
      <c r="A21" s="51"/>
      <c r="B21" s="177" t="s">
        <v>195</v>
      </c>
      <c r="C21" s="178"/>
      <c r="D21" s="179"/>
      <c r="E21" s="53">
        <v>384742.7</v>
      </c>
    </row>
    <row r="22" spans="1:5" ht="15.75" thickBot="1" x14ac:dyDescent="0.3">
      <c r="A22" s="56"/>
      <c r="B22" s="226"/>
      <c r="C22" s="227"/>
      <c r="D22" s="228"/>
      <c r="E22" s="19"/>
    </row>
    <row r="23" spans="1:5" ht="15.75" thickBot="1" x14ac:dyDescent="0.3">
      <c r="A23" s="5">
        <v>5</v>
      </c>
      <c r="B23" s="180" t="s">
        <v>22</v>
      </c>
      <c r="C23" s="180"/>
      <c r="D23" s="180"/>
      <c r="E23" s="17">
        <v>4880</v>
      </c>
    </row>
    <row r="24" spans="1:5" ht="28.15" customHeight="1" thickBot="1" x14ac:dyDescent="0.3">
      <c r="A24" s="28">
        <v>6</v>
      </c>
      <c r="B24" s="154" t="s">
        <v>23</v>
      </c>
      <c r="C24" s="155"/>
      <c r="D24" s="156"/>
      <c r="E24" s="57">
        <v>45360</v>
      </c>
    </row>
    <row r="25" spans="1:5" ht="15" customHeight="1" x14ac:dyDescent="0.25">
      <c r="A25" s="26">
        <v>7</v>
      </c>
      <c r="B25" s="163" t="s">
        <v>24</v>
      </c>
      <c r="C25" s="164"/>
      <c r="D25" s="165"/>
      <c r="E25" s="58">
        <f>SUM(E27:E30)</f>
        <v>627946.61999999988</v>
      </c>
    </row>
    <row r="26" spans="1:5" ht="14.45" customHeight="1" x14ac:dyDescent="0.25">
      <c r="A26" s="27"/>
      <c r="B26" s="59" t="s">
        <v>25</v>
      </c>
      <c r="C26" s="14"/>
      <c r="D26" s="15"/>
      <c r="E26" s="60"/>
    </row>
    <row r="27" spans="1:5" x14ac:dyDescent="0.25">
      <c r="A27" s="51"/>
      <c r="B27" s="157" t="s">
        <v>26</v>
      </c>
      <c r="C27" s="157"/>
      <c r="D27" s="157"/>
      <c r="E27" s="13">
        <v>601046.46</v>
      </c>
    </row>
    <row r="28" spans="1:5" ht="14.45" customHeight="1" x14ac:dyDescent="0.25">
      <c r="A28" s="61"/>
      <c r="B28" s="157" t="s">
        <v>27</v>
      </c>
      <c r="C28" s="157"/>
      <c r="D28" s="157"/>
      <c r="E28" s="13">
        <v>26511.94</v>
      </c>
    </row>
    <row r="29" spans="1:5" ht="15" customHeight="1" x14ac:dyDescent="0.25">
      <c r="A29" s="30"/>
      <c r="B29" s="166" t="s">
        <v>28</v>
      </c>
      <c r="C29" s="167"/>
      <c r="D29" s="168"/>
      <c r="E29" s="13">
        <v>388.22</v>
      </c>
    </row>
    <row r="30" spans="1:5" ht="14.45" customHeight="1" thickBot="1" x14ac:dyDescent="0.3">
      <c r="A30" s="62"/>
      <c r="B30" s="158" t="s">
        <v>29</v>
      </c>
      <c r="C30" s="158"/>
      <c r="D30" s="158"/>
      <c r="E30" s="16">
        <v>0</v>
      </c>
    </row>
    <row r="31" spans="1:5" ht="27.6" customHeight="1" x14ac:dyDescent="0.25">
      <c r="A31" s="26">
        <v>8</v>
      </c>
      <c r="B31" s="159" t="s">
        <v>30</v>
      </c>
      <c r="C31" s="160"/>
      <c r="D31" s="161"/>
      <c r="E31" s="58">
        <f>SUM(E33:E34)</f>
        <v>137132.4</v>
      </c>
    </row>
    <row r="32" spans="1:5" ht="15" customHeight="1" x14ac:dyDescent="0.25">
      <c r="A32" s="27"/>
      <c r="B32" s="59" t="s">
        <v>25</v>
      </c>
      <c r="C32" s="11"/>
      <c r="D32" s="12"/>
      <c r="E32" s="60"/>
    </row>
    <row r="33" spans="1:6" ht="15" customHeight="1" x14ac:dyDescent="0.25">
      <c r="A33" s="27"/>
      <c r="B33" s="162" t="s">
        <v>31</v>
      </c>
      <c r="C33" s="162"/>
      <c r="D33" s="162"/>
      <c r="E33" s="13">
        <v>8864.4</v>
      </c>
    </row>
    <row r="34" spans="1:6" ht="15.75" thickBot="1" x14ac:dyDescent="0.3">
      <c r="A34" s="28"/>
      <c r="B34" s="169" t="s">
        <v>32</v>
      </c>
      <c r="C34" s="169"/>
      <c r="D34" s="169"/>
      <c r="E34" s="16">
        <v>128268</v>
      </c>
    </row>
    <row r="35" spans="1:6" ht="14.45" customHeight="1" thickBot="1" x14ac:dyDescent="0.3">
      <c r="A35" s="9">
        <v>9</v>
      </c>
      <c r="B35" s="151" t="s">
        <v>10</v>
      </c>
      <c r="C35" s="152"/>
      <c r="D35" s="153"/>
      <c r="E35" s="17">
        <v>101697.12</v>
      </c>
    </row>
    <row r="36" spans="1:6" ht="15.75" thickBot="1" x14ac:dyDescent="0.3">
      <c r="A36" s="9">
        <v>10</v>
      </c>
      <c r="B36" s="151" t="s">
        <v>11</v>
      </c>
      <c r="C36" s="152"/>
      <c r="D36" s="153"/>
      <c r="E36" s="17">
        <v>46253.4</v>
      </c>
    </row>
    <row r="37" spans="1:6" ht="15.75" thickBot="1" x14ac:dyDescent="0.3">
      <c r="A37" s="9">
        <v>11</v>
      </c>
      <c r="B37" s="151" t="s">
        <v>12</v>
      </c>
      <c r="C37" s="152"/>
      <c r="D37" s="153"/>
      <c r="E37" s="17">
        <v>263098.18</v>
      </c>
    </row>
    <row r="38" spans="1:6" ht="15.75" thickBot="1" x14ac:dyDescent="0.3">
      <c r="A38" s="9">
        <v>12</v>
      </c>
      <c r="B38" s="151" t="s">
        <v>33</v>
      </c>
      <c r="C38" s="152"/>
      <c r="D38" s="153"/>
      <c r="E38" s="17">
        <v>108051.7</v>
      </c>
    </row>
    <row r="39" spans="1:6" ht="15" customHeight="1" thickBot="1" x14ac:dyDescent="0.3">
      <c r="A39" s="9">
        <v>13</v>
      </c>
      <c r="B39" s="151" t="s">
        <v>34</v>
      </c>
      <c r="C39" s="152"/>
      <c r="D39" s="153"/>
      <c r="E39" s="17">
        <v>256504.86</v>
      </c>
    </row>
    <row r="40" spans="1:6" ht="28.15" customHeight="1" thickBot="1" x14ac:dyDescent="0.3">
      <c r="A40" s="5">
        <v>14</v>
      </c>
      <c r="B40" s="145" t="s">
        <v>35</v>
      </c>
      <c r="C40" s="146"/>
      <c r="D40" s="147"/>
      <c r="E40" s="20">
        <v>988928.16</v>
      </c>
      <c r="F40" s="74"/>
    </row>
    <row r="41" spans="1:6" ht="15.75" thickBot="1" x14ac:dyDescent="0.3">
      <c r="A41" s="9">
        <v>15</v>
      </c>
      <c r="B41" s="104" t="s">
        <v>43</v>
      </c>
      <c r="C41" s="105"/>
      <c r="D41" s="105"/>
      <c r="E41" s="106">
        <v>42591.83</v>
      </c>
      <c r="F41" s="74"/>
    </row>
    <row r="42" spans="1:6" ht="15.75" thickBot="1" x14ac:dyDescent="0.3">
      <c r="A42" s="5">
        <v>16</v>
      </c>
      <c r="B42" s="63" t="s">
        <v>36</v>
      </c>
      <c r="C42" s="64"/>
      <c r="D42" s="64"/>
      <c r="E42" s="8">
        <f>SUM(E40+E39+E38+E37+E36+E35+E31+E25+E24+E23+E19+E10+E9+E8+E41)</f>
        <v>7286937.7199999997</v>
      </c>
    </row>
  </sheetData>
  <mergeCells count="35">
    <mergeCell ref="B24:D24"/>
    <mergeCell ref="B18:D18"/>
    <mergeCell ref="B19:D19"/>
    <mergeCell ref="B21:D21"/>
    <mergeCell ref="B22:D22"/>
    <mergeCell ref="B23:D23"/>
    <mergeCell ref="B12:D12"/>
    <mergeCell ref="B17:D17"/>
    <mergeCell ref="B14:D14"/>
    <mergeCell ref="B16:D16"/>
    <mergeCell ref="B15:D15"/>
    <mergeCell ref="B7:D7"/>
    <mergeCell ref="B10:D10"/>
    <mergeCell ref="B9:D9"/>
    <mergeCell ref="A1:E1"/>
    <mergeCell ref="A2:D2"/>
    <mergeCell ref="B3:D3"/>
    <mergeCell ref="B4:D4"/>
    <mergeCell ref="B5:D5"/>
    <mergeCell ref="B27:D27"/>
    <mergeCell ref="B8:D8"/>
    <mergeCell ref="B40:D40"/>
    <mergeCell ref="B28:D28"/>
    <mergeCell ref="B29:D29"/>
    <mergeCell ref="B30:D30"/>
    <mergeCell ref="B33:D33"/>
    <mergeCell ref="B35:D35"/>
    <mergeCell ref="B37:D37"/>
    <mergeCell ref="B38:D38"/>
    <mergeCell ref="B36:D36"/>
    <mergeCell ref="B39:D39"/>
    <mergeCell ref="B31:D31"/>
    <mergeCell ref="B34:D34"/>
    <mergeCell ref="B25:D25"/>
    <mergeCell ref="B13:D13"/>
  </mergeCells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7" workbookViewId="0">
      <selection activeCell="J19" sqref="J19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140625" customWidth="1"/>
    <col min="7" max="7" width="11.140625" hidden="1" customWidth="1"/>
    <col min="8" max="8" width="0" hidden="1" customWidth="1"/>
  </cols>
  <sheetData>
    <row r="1" spans="1:8" ht="34.9" customHeight="1" x14ac:dyDescent="0.25">
      <c r="A1" s="187" t="s">
        <v>70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2752385.7700000005</v>
      </c>
      <c r="G3">
        <v>2740109.7700000005</v>
      </c>
      <c r="H3">
        <v>12276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2633026.4100000006</v>
      </c>
      <c r="G4">
        <v>2620750.4100000006</v>
      </c>
      <c r="H4">
        <v>12276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524285.31000000006</v>
      </c>
      <c r="G5">
        <v>524285.31000000006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3.15" customHeight="1" thickBot="1" x14ac:dyDescent="0.3">
      <c r="A8" s="5">
        <v>1</v>
      </c>
      <c r="B8" s="171" t="s">
        <v>17</v>
      </c>
      <c r="C8" s="172"/>
      <c r="D8" s="173"/>
      <c r="E8" s="10">
        <v>204921.49</v>
      </c>
    </row>
    <row r="9" spans="1:8" ht="43.15" customHeight="1" thickBot="1" x14ac:dyDescent="0.3">
      <c r="A9" s="5">
        <v>2</v>
      </c>
      <c r="B9" s="174" t="s">
        <v>18</v>
      </c>
      <c r="C9" s="175"/>
      <c r="D9" s="176"/>
      <c r="E9" s="8">
        <v>94084.66</v>
      </c>
    </row>
    <row r="10" spans="1:8" ht="39.6" customHeight="1" x14ac:dyDescent="0.25">
      <c r="A10" s="26">
        <v>3</v>
      </c>
      <c r="B10" s="159" t="s">
        <v>19</v>
      </c>
      <c r="C10" s="160"/>
      <c r="D10" s="161"/>
      <c r="E10" s="46">
        <v>118269.41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7894.98</v>
      </c>
    </row>
    <row r="12" spans="1:8" x14ac:dyDescent="0.25">
      <c r="A12" s="51"/>
      <c r="B12" s="148" t="s">
        <v>112</v>
      </c>
      <c r="C12" s="149"/>
      <c r="D12" s="150"/>
      <c r="E12" s="52">
        <v>3410.27</v>
      </c>
    </row>
    <row r="13" spans="1:8" x14ac:dyDescent="0.25">
      <c r="A13" s="51"/>
      <c r="B13" s="148" t="s">
        <v>185</v>
      </c>
      <c r="C13" s="192"/>
      <c r="D13" s="193"/>
      <c r="E13" s="52">
        <v>4484.71</v>
      </c>
    </row>
    <row r="14" spans="1:8" ht="15.75" thickBot="1" x14ac:dyDescent="0.3">
      <c r="A14" s="54"/>
      <c r="B14" s="184"/>
      <c r="C14" s="185"/>
      <c r="D14" s="186"/>
      <c r="E14" s="55"/>
    </row>
    <row r="15" spans="1:8" ht="40.15" customHeight="1" x14ac:dyDescent="0.25">
      <c r="A15" s="29">
        <v>4</v>
      </c>
      <c r="B15" s="159" t="s">
        <v>21</v>
      </c>
      <c r="C15" s="160"/>
      <c r="D15" s="161"/>
      <c r="E15" s="46">
        <f>311139.52+63566.4</f>
        <v>374705.92000000004</v>
      </c>
    </row>
    <row r="16" spans="1:8" x14ac:dyDescent="0.25">
      <c r="A16" s="27"/>
      <c r="B16" s="47" t="s">
        <v>20</v>
      </c>
      <c r="C16" s="48"/>
      <c r="D16" s="49"/>
      <c r="E16" s="50"/>
    </row>
    <row r="17" spans="1:5" ht="15.75" thickBot="1" x14ac:dyDescent="0.3">
      <c r="A17" s="56"/>
      <c r="B17" s="181"/>
      <c r="C17" s="182"/>
      <c r="D17" s="183"/>
      <c r="E17" s="19"/>
    </row>
    <row r="18" spans="1:5" ht="15.75" thickBot="1" x14ac:dyDescent="0.3">
      <c r="A18" s="5">
        <v>5</v>
      </c>
      <c r="B18" s="180" t="s">
        <v>22</v>
      </c>
      <c r="C18" s="180"/>
      <c r="D18" s="180"/>
      <c r="E18" s="17">
        <v>7260</v>
      </c>
    </row>
    <row r="19" spans="1:5" ht="28.15" customHeight="1" thickBot="1" x14ac:dyDescent="0.3">
      <c r="A19" s="28">
        <v>6</v>
      </c>
      <c r="B19" s="154" t="s">
        <v>23</v>
      </c>
      <c r="C19" s="155"/>
      <c r="D19" s="156"/>
      <c r="E19" s="57">
        <v>19440</v>
      </c>
    </row>
    <row r="20" spans="1:5" x14ac:dyDescent="0.25">
      <c r="A20" s="26">
        <v>7</v>
      </c>
      <c r="B20" s="163" t="s">
        <v>24</v>
      </c>
      <c r="C20" s="164"/>
      <c r="D20" s="165"/>
      <c r="E20" s="58">
        <f>SUM(E22:E25)</f>
        <v>269119.98</v>
      </c>
    </row>
    <row r="21" spans="1:5" ht="14.45" customHeight="1" x14ac:dyDescent="0.25">
      <c r="A21" s="27"/>
      <c r="B21" s="59" t="s">
        <v>25</v>
      </c>
      <c r="C21" s="14"/>
      <c r="D21" s="15"/>
      <c r="E21" s="60"/>
    </row>
    <row r="22" spans="1:5" x14ac:dyDescent="0.25">
      <c r="A22" s="51"/>
      <c r="B22" s="157" t="s">
        <v>26</v>
      </c>
      <c r="C22" s="157"/>
      <c r="D22" s="157"/>
      <c r="E22" s="13">
        <v>257591.34</v>
      </c>
    </row>
    <row r="23" spans="1:5" ht="14.45" customHeight="1" x14ac:dyDescent="0.25">
      <c r="A23" s="61"/>
      <c r="B23" s="157" t="s">
        <v>27</v>
      </c>
      <c r="C23" s="157"/>
      <c r="D23" s="157"/>
      <c r="E23" s="13">
        <v>11362.26</v>
      </c>
    </row>
    <row r="24" spans="1:5" x14ac:dyDescent="0.25">
      <c r="A24" s="30"/>
      <c r="B24" s="166" t="s">
        <v>28</v>
      </c>
      <c r="C24" s="167"/>
      <c r="D24" s="168"/>
      <c r="E24" s="13">
        <v>166.38</v>
      </c>
    </row>
    <row r="25" spans="1:5" ht="15.75" thickBot="1" x14ac:dyDescent="0.3">
      <c r="A25" s="62"/>
      <c r="B25" s="158" t="s">
        <v>29</v>
      </c>
      <c r="C25" s="158"/>
      <c r="D25" s="158"/>
      <c r="E25" s="16">
        <v>0</v>
      </c>
    </row>
    <row r="26" spans="1:5" ht="27" customHeight="1" x14ac:dyDescent="0.25">
      <c r="A26" s="26">
        <v>8</v>
      </c>
      <c r="B26" s="159" t="s">
        <v>30</v>
      </c>
      <c r="C26" s="160"/>
      <c r="D26" s="161"/>
      <c r="E26" s="58">
        <f>SUM(E28:E29)</f>
        <v>9234</v>
      </c>
    </row>
    <row r="27" spans="1:5" x14ac:dyDescent="0.25">
      <c r="A27" s="27"/>
      <c r="B27" s="59" t="s">
        <v>25</v>
      </c>
      <c r="C27" s="11"/>
      <c r="D27" s="12"/>
      <c r="E27" s="60"/>
    </row>
    <row r="28" spans="1:5" ht="14.45" customHeight="1" x14ac:dyDescent="0.25">
      <c r="A28" s="27"/>
      <c r="B28" s="162" t="s">
        <v>31</v>
      </c>
      <c r="C28" s="162"/>
      <c r="D28" s="162"/>
      <c r="E28" s="13">
        <v>4614</v>
      </c>
    </row>
    <row r="29" spans="1:5" ht="15.75" thickBot="1" x14ac:dyDescent="0.3">
      <c r="A29" s="28"/>
      <c r="B29" s="169" t="s">
        <v>32</v>
      </c>
      <c r="C29" s="169"/>
      <c r="D29" s="169"/>
      <c r="E29" s="16">
        <v>4620</v>
      </c>
    </row>
    <row r="30" spans="1:5" ht="15.75" thickBot="1" x14ac:dyDescent="0.3">
      <c r="A30" s="9">
        <v>9</v>
      </c>
      <c r="B30" s="151" t="s">
        <v>10</v>
      </c>
      <c r="C30" s="152"/>
      <c r="D30" s="153"/>
      <c r="E30" s="17">
        <v>45050.76</v>
      </c>
    </row>
    <row r="31" spans="1:5" ht="15.75" thickBot="1" x14ac:dyDescent="0.3">
      <c r="A31" s="9">
        <v>10</v>
      </c>
      <c r="B31" s="151" t="s">
        <v>11</v>
      </c>
      <c r="C31" s="152"/>
      <c r="D31" s="153"/>
      <c r="E31" s="17">
        <v>19666.8</v>
      </c>
    </row>
    <row r="32" spans="1:5" ht="15.75" thickBot="1" x14ac:dyDescent="0.3">
      <c r="A32" s="9">
        <v>11</v>
      </c>
      <c r="B32" s="151" t="s">
        <v>12</v>
      </c>
      <c r="C32" s="152"/>
      <c r="D32" s="153"/>
      <c r="E32" s="17">
        <v>116568.42</v>
      </c>
    </row>
    <row r="33" spans="1:6" ht="15.75" thickBot="1" x14ac:dyDescent="0.3">
      <c r="A33" s="9">
        <v>12</v>
      </c>
      <c r="B33" s="151" t="s">
        <v>33</v>
      </c>
      <c r="C33" s="152"/>
      <c r="D33" s="153"/>
      <c r="E33" s="17">
        <v>48477.31</v>
      </c>
    </row>
    <row r="34" spans="1:6" ht="15.75" thickBot="1" x14ac:dyDescent="0.3">
      <c r="A34" s="9">
        <v>13</v>
      </c>
      <c r="B34" s="151" t="s">
        <v>34</v>
      </c>
      <c r="C34" s="152"/>
      <c r="D34" s="153"/>
      <c r="E34" s="17">
        <v>113629.06</v>
      </c>
    </row>
    <row r="35" spans="1:6" ht="27.6" customHeight="1" thickBot="1" x14ac:dyDescent="0.3">
      <c r="A35" s="5">
        <v>14</v>
      </c>
      <c r="B35" s="145" t="s">
        <v>35</v>
      </c>
      <c r="C35" s="146"/>
      <c r="D35" s="147"/>
      <c r="E35" s="20">
        <v>246344.84</v>
      </c>
      <c r="F35" s="74"/>
    </row>
    <row r="36" spans="1:6" ht="15.75" thickBot="1" x14ac:dyDescent="0.3">
      <c r="A36" s="9">
        <v>15</v>
      </c>
      <c r="B36" s="104" t="s">
        <v>43</v>
      </c>
      <c r="C36" s="105"/>
      <c r="D36" s="105"/>
      <c r="E36" s="106">
        <v>18867.75</v>
      </c>
      <c r="F36" s="74"/>
    </row>
    <row r="37" spans="1:6" ht="15.75" thickBot="1" x14ac:dyDescent="0.3">
      <c r="A37" s="5">
        <v>16</v>
      </c>
      <c r="B37" s="63" t="s">
        <v>36</v>
      </c>
      <c r="C37" s="64"/>
      <c r="D37" s="64"/>
      <c r="E37" s="8">
        <f>SUM(E35+E34+E33+E32+E31+E30+E26+E20+E19+E18+E15+E10+E9+E8+E36)</f>
        <v>1705640.4</v>
      </c>
    </row>
  </sheetData>
  <mergeCells count="30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4:D34"/>
    <mergeCell ref="B32:D32"/>
    <mergeCell ref="B18:D18"/>
    <mergeCell ref="B17:D17"/>
    <mergeCell ref="B14:D14"/>
    <mergeCell ref="B15:D15"/>
    <mergeCell ref="B35:D35"/>
    <mergeCell ref="B12:D12"/>
    <mergeCell ref="B13:D13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I11" sqref="I1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5703125" bestFit="1" customWidth="1"/>
    <col min="7" max="7" width="10.85546875" hidden="1" customWidth="1"/>
    <col min="8" max="8" width="0" hidden="1" customWidth="1"/>
  </cols>
  <sheetData>
    <row r="1" spans="1:8" ht="36.6" customHeight="1" x14ac:dyDescent="0.25">
      <c r="A1" s="187" t="s">
        <v>69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3740609.89</v>
      </c>
      <c r="G3">
        <v>3723917.89</v>
      </c>
      <c r="H3">
        <v>16692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3653622.76</v>
      </c>
      <c r="G4">
        <v>3636930.76</v>
      </c>
      <c r="H4">
        <v>16692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689328.48000000045</v>
      </c>
      <c r="G5">
        <v>689013.48000000045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15" customHeight="1" thickBot="1" x14ac:dyDescent="0.3">
      <c r="A8" s="5">
        <v>1</v>
      </c>
      <c r="B8" s="171" t="s">
        <v>17</v>
      </c>
      <c r="C8" s="172"/>
      <c r="D8" s="173"/>
      <c r="E8" s="10">
        <v>279790.27</v>
      </c>
    </row>
    <row r="9" spans="1:8" ht="40.15" customHeight="1" thickBot="1" x14ac:dyDescent="0.3">
      <c r="A9" s="5">
        <v>2</v>
      </c>
      <c r="B9" s="174" t="s">
        <v>18</v>
      </c>
      <c r="C9" s="175"/>
      <c r="D9" s="176"/>
      <c r="E9" s="8">
        <v>125202.86</v>
      </c>
    </row>
    <row r="10" spans="1:8" ht="40.15" customHeight="1" x14ac:dyDescent="0.25">
      <c r="A10" s="26">
        <v>3</v>
      </c>
      <c r="B10" s="159" t="s">
        <v>19</v>
      </c>
      <c r="C10" s="160"/>
      <c r="D10" s="161"/>
      <c r="E10" s="46">
        <v>141260.31</v>
      </c>
    </row>
    <row r="11" spans="1:8" x14ac:dyDescent="0.25">
      <c r="A11" s="27"/>
      <c r="B11" s="47" t="s">
        <v>20</v>
      </c>
      <c r="C11" s="48"/>
      <c r="D11" s="49"/>
      <c r="E11" s="50"/>
    </row>
    <row r="12" spans="1:8" ht="15.75" thickBot="1" x14ac:dyDescent="0.3">
      <c r="A12" s="54"/>
      <c r="B12" s="184"/>
      <c r="C12" s="185"/>
      <c r="D12" s="186"/>
      <c r="E12" s="55"/>
    </row>
    <row r="13" spans="1:8" ht="41.45" customHeight="1" x14ac:dyDescent="0.25">
      <c r="A13" s="29">
        <v>4</v>
      </c>
      <c r="B13" s="159" t="s">
        <v>21</v>
      </c>
      <c r="C13" s="160"/>
      <c r="D13" s="161"/>
      <c r="E13" s="46">
        <f>409909.59+86542.2</f>
        <v>496451.79000000004</v>
      </c>
    </row>
    <row r="14" spans="1:8" x14ac:dyDescent="0.25">
      <c r="A14" s="27"/>
      <c r="B14" s="47" t="s">
        <v>20</v>
      </c>
      <c r="C14" s="48"/>
      <c r="D14" s="49"/>
      <c r="E14" s="50"/>
    </row>
    <row r="15" spans="1:8" ht="15.75" thickBot="1" x14ac:dyDescent="0.3">
      <c r="A15" s="56"/>
      <c r="B15" s="181"/>
      <c r="C15" s="182"/>
      <c r="D15" s="183"/>
      <c r="E15" s="19"/>
    </row>
    <row r="16" spans="1:8" ht="15.75" thickBot="1" x14ac:dyDescent="0.3">
      <c r="A16" s="5">
        <v>5</v>
      </c>
      <c r="B16" s="180" t="s">
        <v>22</v>
      </c>
      <c r="C16" s="180"/>
      <c r="D16" s="180"/>
      <c r="E16" s="17">
        <v>4860</v>
      </c>
    </row>
    <row r="17" spans="1:5" ht="28.9" customHeight="1" thickBot="1" x14ac:dyDescent="0.3">
      <c r="A17" s="28">
        <v>6</v>
      </c>
      <c r="B17" s="154" t="s">
        <v>23</v>
      </c>
      <c r="C17" s="155"/>
      <c r="D17" s="156"/>
      <c r="E17" s="57">
        <v>29160</v>
      </c>
    </row>
    <row r="18" spans="1:5" x14ac:dyDescent="0.25">
      <c r="A18" s="26">
        <v>7</v>
      </c>
      <c r="B18" s="163" t="s">
        <v>24</v>
      </c>
      <c r="C18" s="164"/>
      <c r="D18" s="165"/>
      <c r="E18" s="58">
        <f>SUM(E20:E23)</f>
        <v>269119.98</v>
      </c>
    </row>
    <row r="19" spans="1:5" ht="14.45" customHeight="1" x14ac:dyDescent="0.25">
      <c r="A19" s="27"/>
      <c r="B19" s="59" t="s">
        <v>25</v>
      </c>
      <c r="C19" s="14"/>
      <c r="D19" s="15"/>
      <c r="E19" s="60"/>
    </row>
    <row r="20" spans="1:5" ht="15" customHeight="1" x14ac:dyDescent="0.25">
      <c r="A20" s="51"/>
      <c r="B20" s="157" t="s">
        <v>26</v>
      </c>
      <c r="C20" s="157"/>
      <c r="D20" s="157"/>
      <c r="E20" s="13">
        <v>257591.34</v>
      </c>
    </row>
    <row r="21" spans="1:5" ht="14.45" customHeight="1" x14ac:dyDescent="0.25">
      <c r="A21" s="61"/>
      <c r="B21" s="157" t="s">
        <v>27</v>
      </c>
      <c r="C21" s="157"/>
      <c r="D21" s="157"/>
      <c r="E21" s="13">
        <v>11362.26</v>
      </c>
    </row>
    <row r="22" spans="1:5" x14ac:dyDescent="0.25">
      <c r="A22" s="30"/>
      <c r="B22" s="166" t="s">
        <v>28</v>
      </c>
      <c r="C22" s="167"/>
      <c r="D22" s="168"/>
      <c r="E22" s="13">
        <v>166.38</v>
      </c>
    </row>
    <row r="23" spans="1:5" ht="15.75" thickBot="1" x14ac:dyDescent="0.3">
      <c r="A23" s="62"/>
      <c r="B23" s="158" t="s">
        <v>29</v>
      </c>
      <c r="C23" s="158"/>
      <c r="D23" s="158"/>
      <c r="E23" s="16">
        <v>0</v>
      </c>
    </row>
    <row r="24" spans="1:5" ht="27" customHeight="1" x14ac:dyDescent="0.25">
      <c r="A24" s="26">
        <v>8</v>
      </c>
      <c r="B24" s="159" t="s">
        <v>30</v>
      </c>
      <c r="C24" s="160"/>
      <c r="D24" s="161"/>
      <c r="E24" s="58">
        <f>SUM(E26:E27)</f>
        <v>24835.200000000001</v>
      </c>
    </row>
    <row r="25" spans="1:5" x14ac:dyDescent="0.25">
      <c r="A25" s="27"/>
      <c r="B25" s="59" t="s">
        <v>25</v>
      </c>
      <c r="C25" s="11"/>
      <c r="D25" s="12"/>
      <c r="E25" s="60"/>
    </row>
    <row r="26" spans="1:5" ht="14.45" customHeight="1" x14ac:dyDescent="0.25">
      <c r="A26" s="27"/>
      <c r="B26" s="162" t="s">
        <v>31</v>
      </c>
      <c r="C26" s="162"/>
      <c r="D26" s="162"/>
      <c r="E26" s="13">
        <v>5539.2</v>
      </c>
    </row>
    <row r="27" spans="1:5" ht="15.75" thickBot="1" x14ac:dyDescent="0.3">
      <c r="A27" s="28"/>
      <c r="B27" s="169" t="s">
        <v>32</v>
      </c>
      <c r="C27" s="169"/>
      <c r="D27" s="169"/>
      <c r="E27" s="16">
        <v>19296</v>
      </c>
    </row>
    <row r="28" spans="1:5" ht="15.75" thickBot="1" x14ac:dyDescent="0.3">
      <c r="A28" s="9">
        <v>9</v>
      </c>
      <c r="B28" s="151" t="s">
        <v>10</v>
      </c>
      <c r="C28" s="152"/>
      <c r="D28" s="153"/>
      <c r="E28" s="17">
        <v>61326</v>
      </c>
    </row>
    <row r="29" spans="1:5" ht="15.75" thickBot="1" x14ac:dyDescent="0.3">
      <c r="A29" s="9">
        <v>10</v>
      </c>
      <c r="B29" s="151" t="s">
        <v>11</v>
      </c>
      <c r="C29" s="152"/>
      <c r="D29" s="153"/>
      <c r="E29" s="17">
        <v>29318.1</v>
      </c>
    </row>
    <row r="30" spans="1:5" ht="15.75" thickBot="1" x14ac:dyDescent="0.3">
      <c r="A30" s="9">
        <v>11</v>
      </c>
      <c r="B30" s="151" t="s">
        <v>12</v>
      </c>
      <c r="C30" s="152"/>
      <c r="D30" s="153"/>
      <c r="E30" s="17">
        <v>158701.57999999999</v>
      </c>
    </row>
    <row r="31" spans="1:5" ht="15.75" thickBot="1" x14ac:dyDescent="0.3">
      <c r="A31" s="9">
        <v>12</v>
      </c>
      <c r="B31" s="151" t="s">
        <v>33</v>
      </c>
      <c r="C31" s="152"/>
      <c r="D31" s="153"/>
      <c r="E31" s="17">
        <v>67274.100000000006</v>
      </c>
    </row>
    <row r="32" spans="1:5" ht="15.75" thickBot="1" x14ac:dyDescent="0.3">
      <c r="A32" s="9">
        <v>13</v>
      </c>
      <c r="B32" s="151" t="s">
        <v>34</v>
      </c>
      <c r="C32" s="152"/>
      <c r="D32" s="153"/>
      <c r="E32" s="17">
        <v>154678.99</v>
      </c>
    </row>
    <row r="33" spans="1:6" ht="27.6" customHeight="1" thickBot="1" x14ac:dyDescent="0.3">
      <c r="A33" s="5">
        <v>14</v>
      </c>
      <c r="B33" s="145" t="s">
        <v>35</v>
      </c>
      <c r="C33" s="146"/>
      <c r="D33" s="147"/>
      <c r="E33" s="20">
        <v>331408.81</v>
      </c>
      <c r="F33" s="74"/>
    </row>
    <row r="34" spans="1:6" ht="15.75" thickBot="1" x14ac:dyDescent="0.3">
      <c r="A34" s="9">
        <v>15</v>
      </c>
      <c r="B34" s="104" t="s">
        <v>43</v>
      </c>
      <c r="C34" s="105"/>
      <c r="D34" s="105"/>
      <c r="E34" s="106">
        <v>25683.97</v>
      </c>
      <c r="F34" s="74"/>
    </row>
    <row r="35" spans="1:6" ht="15.75" thickBot="1" x14ac:dyDescent="0.3">
      <c r="A35" s="5">
        <v>16</v>
      </c>
      <c r="B35" s="63" t="s">
        <v>36</v>
      </c>
      <c r="C35" s="64"/>
      <c r="D35" s="64"/>
      <c r="E35" s="8">
        <f>SUM(E33+E32+E31+E30+E29+E28+E24+E18+E17+E16+E13+E10+E9+E8+E34)</f>
        <v>2199071.9600000004</v>
      </c>
    </row>
  </sheetData>
  <mergeCells count="28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2:D32"/>
    <mergeCell ref="B30:D30"/>
    <mergeCell ref="B16:D16"/>
    <mergeCell ref="B15:D15"/>
    <mergeCell ref="B12:D12"/>
    <mergeCell ref="B13:D13"/>
    <mergeCell ref="B33:D33"/>
    <mergeCell ref="B31:D31"/>
    <mergeCell ref="B17:D17"/>
    <mergeCell ref="B20:D20"/>
    <mergeCell ref="B21:D21"/>
    <mergeCell ref="B23:D23"/>
    <mergeCell ref="B24:D24"/>
    <mergeCell ref="B26:D26"/>
    <mergeCell ref="B28:D28"/>
    <mergeCell ref="B29:D29"/>
    <mergeCell ref="B18:D18"/>
    <mergeCell ref="B22:D22"/>
    <mergeCell ref="B27:D27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zoomScaleNormal="100" workbookViewId="0">
      <selection activeCell="G17" sqref="G17"/>
    </sheetView>
  </sheetViews>
  <sheetFormatPr defaultRowHeight="15" x14ac:dyDescent="0.25"/>
  <cols>
    <col min="1" max="1" width="3.7109375" style="1" bestFit="1" customWidth="1"/>
    <col min="2" max="2" width="51" style="2" customWidth="1"/>
    <col min="3" max="3" width="13" style="3" customWidth="1"/>
    <col min="4" max="4" width="12.28515625" style="3" customWidth="1"/>
    <col min="5" max="5" width="16.85546875" customWidth="1"/>
    <col min="6" max="6" width="11.85546875" customWidth="1"/>
    <col min="7" max="7" width="11.28515625" customWidth="1"/>
    <col min="8" max="8" width="8.85546875" customWidth="1"/>
  </cols>
  <sheetData>
    <row r="1" spans="1:8" ht="34.9" customHeight="1" x14ac:dyDescent="0.25">
      <c r="A1" s="187" t="s">
        <v>68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6391312.2699999996</v>
      </c>
      <c r="G3">
        <v>6380152.2699999996</v>
      </c>
      <c r="H3">
        <v>11160</v>
      </c>
    </row>
    <row r="4" spans="1:8" ht="1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6218883.7999999998</v>
      </c>
      <c r="G4">
        <v>6207723.7999999998</v>
      </c>
      <c r="H4">
        <v>11160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1332972.2199999997</v>
      </c>
      <c r="G5">
        <v>1332657.2199999997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7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3.15" customHeight="1" thickBot="1" x14ac:dyDescent="0.3">
      <c r="A8" s="5">
        <v>1</v>
      </c>
      <c r="B8" s="171" t="s">
        <v>17</v>
      </c>
      <c r="C8" s="172"/>
      <c r="D8" s="173"/>
      <c r="E8" s="10">
        <v>405356.56</v>
      </c>
    </row>
    <row r="9" spans="1:8" ht="43.15" customHeight="1" thickBot="1" x14ac:dyDescent="0.3">
      <c r="A9" s="5">
        <v>2</v>
      </c>
      <c r="B9" s="174" t="s">
        <v>18</v>
      </c>
      <c r="C9" s="175"/>
      <c r="D9" s="176"/>
      <c r="E9" s="8">
        <v>178046.54</v>
      </c>
    </row>
    <row r="10" spans="1:8" ht="41.45" customHeight="1" x14ac:dyDescent="0.25">
      <c r="A10" s="26">
        <v>3</v>
      </c>
      <c r="B10" s="159" t="s">
        <v>19</v>
      </c>
      <c r="C10" s="160"/>
      <c r="D10" s="161"/>
      <c r="E10" s="46">
        <v>1852906.99</v>
      </c>
    </row>
    <row r="11" spans="1:8" x14ac:dyDescent="0.25">
      <c r="A11" s="27"/>
      <c r="B11" s="47" t="s">
        <v>20</v>
      </c>
      <c r="C11" s="48"/>
      <c r="D11" s="49"/>
      <c r="E11" s="50">
        <f>SUM(E12:E17)</f>
        <v>1600067.5000000002</v>
      </c>
    </row>
    <row r="12" spans="1:8" x14ac:dyDescent="0.25">
      <c r="A12" s="51"/>
      <c r="B12" s="148" t="s">
        <v>121</v>
      </c>
      <c r="C12" s="229"/>
      <c r="D12" s="230"/>
      <c r="E12" s="52">
        <v>531047.39</v>
      </c>
    </row>
    <row r="13" spans="1:8" x14ac:dyDescent="0.25">
      <c r="A13" s="51"/>
      <c r="B13" s="148" t="s">
        <v>138</v>
      </c>
      <c r="C13" s="192"/>
      <c r="D13" s="193"/>
      <c r="E13" s="52">
        <v>539769.02</v>
      </c>
    </row>
    <row r="14" spans="1:8" x14ac:dyDescent="0.25">
      <c r="A14" s="51"/>
      <c r="B14" s="116" t="s">
        <v>190</v>
      </c>
      <c r="C14" s="117"/>
      <c r="D14" s="118"/>
      <c r="E14" s="53">
        <v>67703.740000000005</v>
      </c>
    </row>
    <row r="15" spans="1:8" x14ac:dyDescent="0.25">
      <c r="A15" s="51"/>
      <c r="B15" s="177" t="s">
        <v>168</v>
      </c>
      <c r="C15" s="178"/>
      <c r="D15" s="179"/>
      <c r="E15" s="53">
        <v>1574.57</v>
      </c>
    </row>
    <row r="16" spans="1:8" x14ac:dyDescent="0.25">
      <c r="A16" s="51"/>
      <c r="B16" s="101" t="s">
        <v>171</v>
      </c>
      <c r="C16" s="102"/>
      <c r="D16" s="103"/>
      <c r="E16" s="52">
        <v>133113.57</v>
      </c>
    </row>
    <row r="17" spans="1:5" ht="29.45" customHeight="1" x14ac:dyDescent="0.25">
      <c r="A17" s="51"/>
      <c r="B17" s="148" t="s">
        <v>204</v>
      </c>
      <c r="C17" s="231"/>
      <c r="D17" s="232"/>
      <c r="E17" s="52">
        <v>326859.21000000002</v>
      </c>
    </row>
    <row r="18" spans="1:5" ht="15.75" thickBot="1" x14ac:dyDescent="0.3">
      <c r="A18" s="54"/>
      <c r="B18" s="184"/>
      <c r="C18" s="185"/>
      <c r="D18" s="186"/>
      <c r="E18" s="73"/>
    </row>
    <row r="19" spans="1:5" ht="41.45" customHeight="1" x14ac:dyDescent="0.25">
      <c r="A19" s="29">
        <v>4</v>
      </c>
      <c r="B19" s="159" t="s">
        <v>21</v>
      </c>
      <c r="C19" s="160"/>
      <c r="D19" s="161"/>
      <c r="E19" s="46">
        <f>597847.38+124835.16</f>
        <v>722682.54</v>
      </c>
    </row>
    <row r="20" spans="1:5" x14ac:dyDescent="0.25">
      <c r="A20" s="27"/>
      <c r="B20" s="47" t="s">
        <v>20</v>
      </c>
      <c r="C20" s="48"/>
      <c r="D20" s="49"/>
      <c r="E20" s="50"/>
    </row>
    <row r="21" spans="1:5" ht="15.75" thickBot="1" x14ac:dyDescent="0.3">
      <c r="A21" s="56"/>
      <c r="B21" s="181"/>
      <c r="C21" s="182"/>
      <c r="D21" s="183"/>
      <c r="E21" s="19"/>
    </row>
    <row r="22" spans="1:5" ht="15" customHeight="1" thickBot="1" x14ac:dyDescent="0.3">
      <c r="A22" s="5">
        <v>5</v>
      </c>
      <c r="B22" s="180" t="s">
        <v>22</v>
      </c>
      <c r="C22" s="180"/>
      <c r="D22" s="180"/>
      <c r="E22" s="17">
        <v>0</v>
      </c>
    </row>
    <row r="23" spans="1:5" ht="26.45" customHeight="1" thickBot="1" x14ac:dyDescent="0.3">
      <c r="A23" s="28">
        <v>6</v>
      </c>
      <c r="B23" s="154" t="s">
        <v>23</v>
      </c>
      <c r="C23" s="155"/>
      <c r="D23" s="156"/>
      <c r="E23" s="57">
        <v>19440</v>
      </c>
    </row>
    <row r="24" spans="1:5" ht="15" customHeight="1" x14ac:dyDescent="0.25">
      <c r="A24" s="26">
        <v>7</v>
      </c>
      <c r="B24" s="163" t="s">
        <v>24</v>
      </c>
      <c r="C24" s="164"/>
      <c r="D24" s="165"/>
      <c r="E24" s="58">
        <f>SUM(E26:E29)</f>
        <v>538239.96</v>
      </c>
    </row>
    <row r="25" spans="1:5" ht="14.45" customHeight="1" x14ac:dyDescent="0.25">
      <c r="A25" s="27"/>
      <c r="B25" s="59" t="s">
        <v>25</v>
      </c>
      <c r="C25" s="14"/>
      <c r="D25" s="15"/>
      <c r="E25" s="60"/>
    </row>
    <row r="26" spans="1:5" x14ac:dyDescent="0.25">
      <c r="A26" s="51"/>
      <c r="B26" s="157" t="s">
        <v>26</v>
      </c>
      <c r="C26" s="157"/>
      <c r="D26" s="157"/>
      <c r="E26" s="13">
        <v>515182.68</v>
      </c>
    </row>
    <row r="27" spans="1:5" ht="14.45" customHeight="1" x14ac:dyDescent="0.25">
      <c r="A27" s="61"/>
      <c r="B27" s="157" t="s">
        <v>27</v>
      </c>
      <c r="C27" s="157"/>
      <c r="D27" s="157"/>
      <c r="E27" s="13">
        <v>22724.52</v>
      </c>
    </row>
    <row r="28" spans="1:5" x14ac:dyDescent="0.25">
      <c r="A28" s="30"/>
      <c r="B28" s="166" t="s">
        <v>28</v>
      </c>
      <c r="C28" s="167"/>
      <c r="D28" s="168"/>
      <c r="E28" s="13">
        <v>332.76</v>
      </c>
    </row>
    <row r="29" spans="1:5" ht="15.75" thickBot="1" x14ac:dyDescent="0.3">
      <c r="A29" s="62"/>
      <c r="B29" s="158" t="s">
        <v>29</v>
      </c>
      <c r="C29" s="158"/>
      <c r="D29" s="158"/>
      <c r="E29" s="16">
        <v>0</v>
      </c>
    </row>
    <row r="30" spans="1:5" ht="27" customHeight="1" x14ac:dyDescent="0.25">
      <c r="A30" s="26">
        <v>8</v>
      </c>
      <c r="B30" s="159" t="s">
        <v>30</v>
      </c>
      <c r="C30" s="160"/>
      <c r="D30" s="161"/>
      <c r="E30" s="58">
        <f>SUM(E32:E33)</f>
        <v>150351.6</v>
      </c>
    </row>
    <row r="31" spans="1:5" x14ac:dyDescent="0.25">
      <c r="A31" s="27"/>
      <c r="B31" s="59" t="s">
        <v>25</v>
      </c>
      <c r="C31" s="11"/>
      <c r="D31" s="12"/>
      <c r="E31" s="60"/>
    </row>
    <row r="32" spans="1:5" x14ac:dyDescent="0.25">
      <c r="A32" s="27"/>
      <c r="B32" s="162" t="s">
        <v>31</v>
      </c>
      <c r="C32" s="162"/>
      <c r="D32" s="162"/>
      <c r="E32" s="13">
        <v>8589.6</v>
      </c>
    </row>
    <row r="33" spans="1:6" ht="15.75" thickBot="1" x14ac:dyDescent="0.3">
      <c r="A33" s="28"/>
      <c r="B33" s="169" t="s">
        <v>32</v>
      </c>
      <c r="C33" s="169"/>
      <c r="D33" s="169"/>
      <c r="E33" s="16">
        <v>141762</v>
      </c>
    </row>
    <row r="34" spans="1:6" ht="15.75" thickBot="1" x14ac:dyDescent="0.3">
      <c r="A34" s="9">
        <v>9</v>
      </c>
      <c r="B34" s="151" t="s">
        <v>10</v>
      </c>
      <c r="C34" s="152"/>
      <c r="D34" s="153"/>
      <c r="E34" s="17">
        <v>88299.24</v>
      </c>
    </row>
    <row r="35" spans="1:6" ht="15.75" thickBot="1" x14ac:dyDescent="0.3">
      <c r="A35" s="9">
        <v>10</v>
      </c>
      <c r="B35" s="151" t="s">
        <v>11</v>
      </c>
      <c r="C35" s="152"/>
      <c r="D35" s="153"/>
      <c r="E35" s="17">
        <v>39515.699999999997</v>
      </c>
    </row>
    <row r="36" spans="1:6" ht="15.75" thickBot="1" x14ac:dyDescent="0.3">
      <c r="A36" s="9">
        <v>11</v>
      </c>
      <c r="B36" s="151" t="s">
        <v>12</v>
      </c>
      <c r="C36" s="152"/>
      <c r="D36" s="153"/>
      <c r="E36" s="17">
        <v>228923.51</v>
      </c>
    </row>
    <row r="37" spans="1:6" ht="14.45" customHeight="1" thickBot="1" x14ac:dyDescent="0.3">
      <c r="A37" s="9">
        <v>12</v>
      </c>
      <c r="B37" s="151" t="s">
        <v>33</v>
      </c>
      <c r="C37" s="152"/>
      <c r="D37" s="153"/>
      <c r="E37" s="17">
        <v>114827.33</v>
      </c>
    </row>
    <row r="38" spans="1:6" ht="15.75" thickBot="1" x14ac:dyDescent="0.3">
      <c r="A38" s="9">
        <v>13</v>
      </c>
      <c r="B38" s="151" t="s">
        <v>34</v>
      </c>
      <c r="C38" s="152"/>
      <c r="D38" s="153"/>
      <c r="E38" s="17">
        <v>223007.83</v>
      </c>
    </row>
    <row r="39" spans="1:6" ht="27.6" customHeight="1" thickBot="1" x14ac:dyDescent="0.3">
      <c r="A39" s="5">
        <v>14</v>
      </c>
      <c r="B39" s="145" t="s">
        <v>217</v>
      </c>
      <c r="C39" s="146"/>
      <c r="D39" s="147"/>
      <c r="E39" s="20">
        <f>422192.05+1073214.63</f>
        <v>1495406.68</v>
      </c>
      <c r="F39" s="74"/>
    </row>
    <row r="40" spans="1:6" ht="15.75" thickBot="1" x14ac:dyDescent="0.3">
      <c r="A40" s="9">
        <v>15</v>
      </c>
      <c r="B40" s="104" t="s">
        <v>43</v>
      </c>
      <c r="C40" s="105"/>
      <c r="D40" s="105"/>
      <c r="E40" s="106">
        <v>37029.760000000002</v>
      </c>
      <c r="F40" s="74"/>
    </row>
    <row r="41" spans="1:6" ht="15.75" thickBot="1" x14ac:dyDescent="0.3">
      <c r="A41" s="5">
        <v>16</v>
      </c>
      <c r="B41" s="63" t="s">
        <v>36</v>
      </c>
      <c r="C41" s="64"/>
      <c r="D41" s="64"/>
      <c r="E41" s="8">
        <f>SUM(E39+E38+E37+E36+E35+E34+E30+E24+E23+E22+E19+E10+E9+E8+E40)</f>
        <v>6094034.2400000002</v>
      </c>
    </row>
  </sheetData>
  <mergeCells count="32">
    <mergeCell ref="B7:D7"/>
    <mergeCell ref="B8:D8"/>
    <mergeCell ref="B9:D9"/>
    <mergeCell ref="B17:D17"/>
    <mergeCell ref="A1:E1"/>
    <mergeCell ref="A2:D2"/>
    <mergeCell ref="B3:D3"/>
    <mergeCell ref="B4:D4"/>
    <mergeCell ref="B5:D5"/>
    <mergeCell ref="B28:D28"/>
    <mergeCell ref="B29:D29"/>
    <mergeCell ref="B30:D30"/>
    <mergeCell ref="B32:D32"/>
    <mergeCell ref="B10:D10"/>
    <mergeCell ref="B12:D12"/>
    <mergeCell ref="B13:D13"/>
    <mergeCell ref="B15:D15"/>
    <mergeCell ref="B18:D18"/>
    <mergeCell ref="B19:D19"/>
    <mergeCell ref="B21:D21"/>
    <mergeCell ref="B22:D22"/>
    <mergeCell ref="B23:D23"/>
    <mergeCell ref="B24:D24"/>
    <mergeCell ref="B26:D26"/>
    <mergeCell ref="B27:D27"/>
    <mergeCell ref="B38:D38"/>
    <mergeCell ref="B39:D39"/>
    <mergeCell ref="B33:D33"/>
    <mergeCell ref="B34:D34"/>
    <mergeCell ref="B35:D35"/>
    <mergeCell ref="B36:D36"/>
    <mergeCell ref="B37:D37"/>
  </mergeCells>
  <pageMargins left="0.11811023622047245" right="0.11811023622047245" top="0.15748031496062992" bottom="0.35433070866141736" header="0.31496062992125984" footer="0.31496062992125984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M13" sqref="M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9.28515625" customWidth="1"/>
    <col min="6" max="6" width="11.42578125" customWidth="1"/>
    <col min="7" max="7" width="11.7109375" hidden="1" customWidth="1"/>
    <col min="8" max="8" width="0" hidden="1" customWidth="1"/>
  </cols>
  <sheetData>
    <row r="1" spans="1:8" ht="36" customHeight="1" x14ac:dyDescent="0.25">
      <c r="A1" s="187" t="s">
        <v>67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4442494.38</v>
      </c>
      <c r="G3">
        <v>4425574.38</v>
      </c>
      <c r="H3">
        <v>16920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4268274.71</v>
      </c>
      <c r="G4">
        <v>4251354.71</v>
      </c>
      <c r="H4">
        <v>16920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827199.66999999993</v>
      </c>
      <c r="G5">
        <v>826884.66999999993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16</v>
      </c>
    </row>
    <row r="8" spans="1:8" ht="43.9" customHeight="1" thickBot="1" x14ac:dyDescent="0.3">
      <c r="A8" s="5">
        <v>1</v>
      </c>
      <c r="B8" s="171" t="s">
        <v>17</v>
      </c>
      <c r="C8" s="172"/>
      <c r="D8" s="173"/>
      <c r="E8" s="10">
        <v>348791.18</v>
      </c>
    </row>
    <row r="9" spans="1:8" ht="43.9" customHeight="1" thickBot="1" x14ac:dyDescent="0.3">
      <c r="A9" s="5">
        <v>2</v>
      </c>
      <c r="B9" s="174" t="s">
        <v>18</v>
      </c>
      <c r="C9" s="175"/>
      <c r="D9" s="176"/>
      <c r="E9" s="8">
        <v>141673.06</v>
      </c>
    </row>
    <row r="10" spans="1:8" ht="42" customHeight="1" x14ac:dyDescent="0.25">
      <c r="A10" s="26">
        <v>3</v>
      </c>
      <c r="B10" s="159" t="s">
        <v>19</v>
      </c>
      <c r="C10" s="160"/>
      <c r="D10" s="161"/>
      <c r="E10" s="46">
        <v>1529006.67</v>
      </c>
    </row>
    <row r="11" spans="1:8" x14ac:dyDescent="0.25">
      <c r="A11" s="27"/>
      <c r="B11" s="47" t="s">
        <v>20</v>
      </c>
      <c r="C11" s="48"/>
      <c r="D11" s="49"/>
      <c r="E11" s="50">
        <f>SUM(E12:E16)</f>
        <v>1329409.1800000002</v>
      </c>
    </row>
    <row r="12" spans="1:8" x14ac:dyDescent="0.25">
      <c r="A12" s="51"/>
      <c r="B12" s="148" t="s">
        <v>144</v>
      </c>
      <c r="C12" s="149"/>
      <c r="D12" s="150"/>
      <c r="E12" s="52">
        <v>161480.43</v>
      </c>
    </row>
    <row r="13" spans="1:8" x14ac:dyDescent="0.25">
      <c r="A13" s="51"/>
      <c r="B13" s="148" t="s">
        <v>132</v>
      </c>
      <c r="C13" s="192"/>
      <c r="D13" s="193"/>
      <c r="E13" s="52">
        <v>14000</v>
      </c>
    </row>
    <row r="14" spans="1:8" x14ac:dyDescent="0.25">
      <c r="A14" s="51"/>
      <c r="B14" s="177" t="s">
        <v>117</v>
      </c>
      <c r="C14" s="178"/>
      <c r="D14" s="179"/>
      <c r="E14" s="53">
        <v>903225.59</v>
      </c>
    </row>
    <row r="15" spans="1:8" x14ac:dyDescent="0.25">
      <c r="A15" s="51"/>
      <c r="B15" s="148" t="s">
        <v>162</v>
      </c>
      <c r="C15" s="192"/>
      <c r="D15" s="193"/>
      <c r="E15" s="52">
        <v>84208.57</v>
      </c>
    </row>
    <row r="16" spans="1:8" x14ac:dyDescent="0.25">
      <c r="A16" s="51"/>
      <c r="B16" s="148" t="s">
        <v>205</v>
      </c>
      <c r="C16" s="192"/>
      <c r="D16" s="193"/>
      <c r="E16" s="52">
        <v>166494.59</v>
      </c>
    </row>
    <row r="17" spans="1:5" ht="15.75" thickBot="1" x14ac:dyDescent="0.3">
      <c r="A17" s="54"/>
      <c r="B17" s="184"/>
      <c r="C17" s="185"/>
      <c r="D17" s="186"/>
      <c r="E17" s="55"/>
    </row>
    <row r="18" spans="1:5" ht="40.15" customHeight="1" x14ac:dyDescent="0.25">
      <c r="A18" s="29">
        <v>4</v>
      </c>
      <c r="B18" s="159" t="s">
        <v>21</v>
      </c>
      <c r="C18" s="160"/>
      <c r="D18" s="161"/>
      <c r="E18" s="46">
        <f>503248.31+103901.66</f>
        <v>607149.97</v>
      </c>
    </row>
    <row r="19" spans="1:5" x14ac:dyDescent="0.25">
      <c r="A19" s="27"/>
      <c r="B19" s="47" t="s">
        <v>20</v>
      </c>
      <c r="C19" s="48"/>
      <c r="D19" s="49"/>
      <c r="E19" s="50">
        <f>E20</f>
        <v>5649.12</v>
      </c>
    </row>
    <row r="20" spans="1:5" s="24" customFormat="1" x14ac:dyDescent="0.25">
      <c r="A20" s="84"/>
      <c r="B20" s="148" t="s">
        <v>141</v>
      </c>
      <c r="C20" s="149"/>
      <c r="D20" s="150"/>
      <c r="E20" s="85">
        <v>5649.12</v>
      </c>
    </row>
    <row r="21" spans="1:5" ht="15.75" thickBot="1" x14ac:dyDescent="0.3">
      <c r="A21" s="56"/>
      <c r="B21" s="181"/>
      <c r="C21" s="182"/>
      <c r="D21" s="183"/>
      <c r="E21" s="19"/>
    </row>
    <row r="22" spans="1:5" ht="15.75" thickBot="1" x14ac:dyDescent="0.3">
      <c r="A22" s="5">
        <v>5</v>
      </c>
      <c r="B22" s="180" t="s">
        <v>22</v>
      </c>
      <c r="C22" s="180"/>
      <c r="D22" s="180"/>
      <c r="E22" s="17">
        <v>2020</v>
      </c>
    </row>
    <row r="23" spans="1:5" ht="28.15" customHeight="1" thickBot="1" x14ac:dyDescent="0.3">
      <c r="A23" s="28">
        <v>6</v>
      </c>
      <c r="B23" s="154" t="s">
        <v>23</v>
      </c>
      <c r="C23" s="155"/>
      <c r="D23" s="156"/>
      <c r="E23" s="57">
        <v>32220</v>
      </c>
    </row>
    <row r="24" spans="1:5" ht="14.45" customHeight="1" x14ac:dyDescent="0.25">
      <c r="A24" s="26">
        <v>7</v>
      </c>
      <c r="B24" s="163" t="s">
        <v>24</v>
      </c>
      <c r="C24" s="164"/>
      <c r="D24" s="165"/>
      <c r="E24" s="58">
        <f>SUM(E26:E29)</f>
        <v>448533.3</v>
      </c>
    </row>
    <row r="25" spans="1:5" x14ac:dyDescent="0.25">
      <c r="A25" s="27"/>
      <c r="B25" s="59" t="s">
        <v>25</v>
      </c>
      <c r="C25" s="14"/>
      <c r="D25" s="15"/>
      <c r="E25" s="60"/>
    </row>
    <row r="26" spans="1:5" ht="14.45" customHeight="1" x14ac:dyDescent="0.25">
      <c r="A26" s="51"/>
      <c r="B26" s="157" t="s">
        <v>26</v>
      </c>
      <c r="C26" s="157"/>
      <c r="D26" s="157"/>
      <c r="E26" s="13">
        <v>429318.9</v>
      </c>
    </row>
    <row r="27" spans="1:5" x14ac:dyDescent="0.25">
      <c r="A27" s="61"/>
      <c r="B27" s="157" t="s">
        <v>27</v>
      </c>
      <c r="C27" s="157"/>
      <c r="D27" s="157"/>
      <c r="E27" s="13">
        <v>18937.099999999999</v>
      </c>
    </row>
    <row r="28" spans="1:5" ht="14.45" customHeight="1" x14ac:dyDescent="0.25">
      <c r="A28" s="30"/>
      <c r="B28" s="166" t="s">
        <v>28</v>
      </c>
      <c r="C28" s="167"/>
      <c r="D28" s="168"/>
      <c r="E28" s="13">
        <v>277.3</v>
      </c>
    </row>
    <row r="29" spans="1:5" ht="15.75" thickBot="1" x14ac:dyDescent="0.3">
      <c r="A29" s="62"/>
      <c r="B29" s="158" t="s">
        <v>29</v>
      </c>
      <c r="C29" s="158"/>
      <c r="D29" s="158"/>
      <c r="E29" s="16">
        <v>0</v>
      </c>
    </row>
    <row r="30" spans="1:5" ht="26.45" customHeight="1" x14ac:dyDescent="0.25">
      <c r="A30" s="26">
        <v>8</v>
      </c>
      <c r="B30" s="159" t="s">
        <v>30</v>
      </c>
      <c r="C30" s="160"/>
      <c r="D30" s="161"/>
      <c r="E30" s="58">
        <f>SUM(E32:E33)</f>
        <v>110875.8</v>
      </c>
    </row>
    <row r="31" spans="1:5" x14ac:dyDescent="0.25">
      <c r="A31" s="27"/>
      <c r="B31" s="59" t="s">
        <v>25</v>
      </c>
      <c r="C31" s="11"/>
      <c r="D31" s="12"/>
      <c r="E31" s="60"/>
    </row>
    <row r="32" spans="1:5" x14ac:dyDescent="0.25">
      <c r="A32" s="27"/>
      <c r="B32" s="162" t="s">
        <v>31</v>
      </c>
      <c r="C32" s="162"/>
      <c r="D32" s="162"/>
      <c r="E32" s="13">
        <v>3415.8</v>
      </c>
    </row>
    <row r="33" spans="1:6" ht="14.45" customHeight="1" thickBot="1" x14ac:dyDescent="0.3">
      <c r="A33" s="28"/>
      <c r="B33" s="169" t="s">
        <v>32</v>
      </c>
      <c r="C33" s="169"/>
      <c r="D33" s="169"/>
      <c r="E33" s="16">
        <v>107460</v>
      </c>
    </row>
    <row r="34" spans="1:6" ht="15.75" thickBot="1" x14ac:dyDescent="0.3">
      <c r="A34" s="9">
        <v>9</v>
      </c>
      <c r="B34" s="151" t="s">
        <v>10</v>
      </c>
      <c r="C34" s="152"/>
      <c r="D34" s="153"/>
      <c r="E34" s="17">
        <v>73541.399999999994</v>
      </c>
    </row>
    <row r="35" spans="1:6" ht="15.75" thickBot="1" x14ac:dyDescent="0.3">
      <c r="A35" s="9">
        <v>10</v>
      </c>
      <c r="B35" s="151" t="s">
        <v>11</v>
      </c>
      <c r="C35" s="152"/>
      <c r="D35" s="153"/>
      <c r="E35" s="17">
        <v>32778</v>
      </c>
    </row>
    <row r="36" spans="1:6" ht="15.75" thickBot="1" x14ac:dyDescent="0.3">
      <c r="A36" s="9">
        <v>11</v>
      </c>
      <c r="B36" s="151" t="s">
        <v>12</v>
      </c>
      <c r="C36" s="152"/>
      <c r="D36" s="153"/>
      <c r="E36" s="17">
        <v>190535.52</v>
      </c>
    </row>
    <row r="37" spans="1:6" ht="15.75" thickBot="1" x14ac:dyDescent="0.3">
      <c r="A37" s="9">
        <v>12</v>
      </c>
      <c r="B37" s="151" t="s">
        <v>33</v>
      </c>
      <c r="C37" s="152"/>
      <c r="D37" s="153"/>
      <c r="E37" s="17">
        <v>78639.41</v>
      </c>
    </row>
    <row r="38" spans="1:6" ht="15.75" thickBot="1" x14ac:dyDescent="0.3">
      <c r="A38" s="9">
        <v>13</v>
      </c>
      <c r="B38" s="151" t="s">
        <v>34</v>
      </c>
      <c r="C38" s="152"/>
      <c r="D38" s="153"/>
      <c r="E38" s="17">
        <v>185784.87</v>
      </c>
    </row>
    <row r="39" spans="1:6" ht="28.9" customHeight="1" thickBot="1" x14ac:dyDescent="0.3">
      <c r="A39" s="5">
        <v>14</v>
      </c>
      <c r="B39" s="145" t="s">
        <v>35</v>
      </c>
      <c r="C39" s="146"/>
      <c r="D39" s="147"/>
      <c r="E39" s="20">
        <v>355368.54</v>
      </c>
    </row>
    <row r="40" spans="1:6" ht="15.75" thickBot="1" x14ac:dyDescent="0.3">
      <c r="A40" s="9">
        <v>15</v>
      </c>
      <c r="B40" s="104" t="s">
        <v>43</v>
      </c>
      <c r="C40" s="105"/>
      <c r="D40" s="105"/>
      <c r="E40" s="106">
        <v>30849</v>
      </c>
      <c r="F40" s="74"/>
    </row>
    <row r="41" spans="1:6" ht="15.75" thickBot="1" x14ac:dyDescent="0.3">
      <c r="A41" s="5">
        <v>16</v>
      </c>
      <c r="B41" s="63" t="s">
        <v>36</v>
      </c>
      <c r="C41" s="64"/>
      <c r="D41" s="64"/>
      <c r="E41" s="8">
        <f>SUM(E39+E38+E37+E36+E35+E34+E30+E24+E23+E22+E18+E10+E9+E8+E40)</f>
        <v>4167766.72</v>
      </c>
    </row>
  </sheetData>
  <mergeCells count="34">
    <mergeCell ref="B15:D15"/>
    <mergeCell ref="B16:D16"/>
    <mergeCell ref="B32:D32"/>
    <mergeCell ref="A1:E1"/>
    <mergeCell ref="A2:D2"/>
    <mergeCell ref="B3:D3"/>
    <mergeCell ref="B4:D4"/>
    <mergeCell ref="B5:D5"/>
    <mergeCell ref="B7:D7"/>
    <mergeCell ref="B10:D10"/>
    <mergeCell ref="B17:D17"/>
    <mergeCell ref="B20:D20"/>
    <mergeCell ref="B18:D18"/>
    <mergeCell ref="B8:D8"/>
    <mergeCell ref="B9:D9"/>
    <mergeCell ref="B12:D12"/>
    <mergeCell ref="B13:D13"/>
    <mergeCell ref="B14:D14"/>
    <mergeCell ref="B23:D23"/>
    <mergeCell ref="B22:D22"/>
    <mergeCell ref="B21:D21"/>
    <mergeCell ref="B39:D39"/>
    <mergeCell ref="B38:D38"/>
    <mergeCell ref="B24:D24"/>
    <mergeCell ref="B26:D26"/>
    <mergeCell ref="B27:D27"/>
    <mergeCell ref="B28:D28"/>
    <mergeCell ref="B30:D30"/>
    <mergeCell ref="B33:D33"/>
    <mergeCell ref="B35:D35"/>
    <mergeCell ref="B36:D36"/>
    <mergeCell ref="B34:D34"/>
    <mergeCell ref="B37:D37"/>
    <mergeCell ref="B29:D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K15" sqref="K15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1" hidden="1" customWidth="1"/>
    <col min="8" max="8" width="0" hidden="1" customWidth="1"/>
  </cols>
  <sheetData>
    <row r="1" spans="1:8" ht="36.6" customHeight="1" x14ac:dyDescent="0.25">
      <c r="A1" s="187" t="s">
        <v>47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1186838.07</v>
      </c>
      <c r="G3">
        <v>831196.52</v>
      </c>
      <c r="H3">
        <v>355641.55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1146763.49</v>
      </c>
      <c r="G4">
        <v>788107.83</v>
      </c>
      <c r="H4">
        <v>358655.66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268961.45000000013</v>
      </c>
      <c r="G5">
        <v>249617.74000000011</v>
      </c>
      <c r="H5">
        <v>19343.71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1.45" customHeight="1" thickBot="1" x14ac:dyDescent="0.3">
      <c r="A8" s="5">
        <v>1</v>
      </c>
      <c r="B8" s="171" t="s">
        <v>17</v>
      </c>
      <c r="C8" s="172"/>
      <c r="D8" s="173"/>
      <c r="E8" s="10">
        <v>109519.4</v>
      </c>
    </row>
    <row r="9" spans="1:8" ht="41.45" customHeight="1" thickBot="1" x14ac:dyDescent="0.3">
      <c r="A9" s="5">
        <v>2</v>
      </c>
      <c r="B9" s="174" t="s">
        <v>18</v>
      </c>
      <c r="C9" s="175"/>
      <c r="D9" s="176"/>
      <c r="E9" s="8">
        <v>46296.11</v>
      </c>
    </row>
    <row r="10" spans="1:8" ht="41.45" customHeight="1" x14ac:dyDescent="0.25">
      <c r="A10" s="26">
        <v>3</v>
      </c>
      <c r="B10" s="159" t="s">
        <v>19</v>
      </c>
      <c r="C10" s="160"/>
      <c r="D10" s="161"/>
      <c r="E10" s="46">
        <v>310225.03999999998</v>
      </c>
    </row>
    <row r="11" spans="1:8" x14ac:dyDescent="0.25">
      <c r="A11" s="27"/>
      <c r="B11" s="47" t="s">
        <v>20</v>
      </c>
      <c r="C11" s="48"/>
      <c r="D11" s="49"/>
      <c r="E11" s="50">
        <f>SUM(E12:E15)</f>
        <v>228702.41999999998</v>
      </c>
    </row>
    <row r="12" spans="1:8" s="24" customFormat="1" x14ac:dyDescent="0.25">
      <c r="A12" s="84"/>
      <c r="B12" s="148" t="s">
        <v>104</v>
      </c>
      <c r="C12" s="149"/>
      <c r="D12" s="150"/>
      <c r="E12" s="85">
        <v>9306.2199999999993</v>
      </c>
    </row>
    <row r="13" spans="1:8" s="24" customFormat="1" x14ac:dyDescent="0.25">
      <c r="A13" s="84"/>
      <c r="B13" s="148" t="s">
        <v>105</v>
      </c>
      <c r="C13" s="192"/>
      <c r="D13" s="193"/>
      <c r="E13" s="85">
        <v>4484.71</v>
      </c>
    </row>
    <row r="14" spans="1:8" s="24" customFormat="1" x14ac:dyDescent="0.25">
      <c r="A14" s="84"/>
      <c r="B14" s="177" t="s">
        <v>102</v>
      </c>
      <c r="C14" s="178"/>
      <c r="D14" s="179"/>
      <c r="E14" s="80">
        <v>180285.94</v>
      </c>
    </row>
    <row r="15" spans="1:8" s="24" customFormat="1" x14ac:dyDescent="0.25">
      <c r="A15" s="84"/>
      <c r="B15" s="139" t="s">
        <v>220</v>
      </c>
      <c r="C15" s="140"/>
      <c r="D15" s="141"/>
      <c r="E15" s="85">
        <v>34625.550000000003</v>
      </c>
    </row>
    <row r="16" spans="1:8" ht="15.75" thickBot="1" x14ac:dyDescent="0.3">
      <c r="A16" s="54"/>
      <c r="B16" s="200"/>
      <c r="C16" s="201"/>
      <c r="D16" s="202"/>
      <c r="E16" s="55"/>
    </row>
    <row r="17" spans="1:5" ht="41.45" customHeight="1" x14ac:dyDescent="0.25">
      <c r="A17" s="29">
        <v>4</v>
      </c>
      <c r="B17" s="159" t="s">
        <v>21</v>
      </c>
      <c r="C17" s="160"/>
      <c r="D17" s="161"/>
      <c r="E17" s="46">
        <f>E18+184886.56+33953.12</f>
        <v>299878.05</v>
      </c>
    </row>
    <row r="18" spans="1:5" x14ac:dyDescent="0.25">
      <c r="A18" s="27"/>
      <c r="B18" s="47" t="s">
        <v>20</v>
      </c>
      <c r="C18" s="48"/>
      <c r="D18" s="49"/>
      <c r="E18" s="50">
        <f>SUM(E19:E20)</f>
        <v>81038.37</v>
      </c>
    </row>
    <row r="19" spans="1:5" x14ac:dyDescent="0.25">
      <c r="A19" s="51"/>
      <c r="B19" s="86" t="s">
        <v>107</v>
      </c>
      <c r="C19" s="87"/>
      <c r="D19" s="88"/>
      <c r="E19" s="89">
        <v>48825.88</v>
      </c>
    </row>
    <row r="20" spans="1:5" x14ac:dyDescent="0.25">
      <c r="A20" s="51"/>
      <c r="B20" s="148" t="s">
        <v>109</v>
      </c>
      <c r="C20" s="192"/>
      <c r="D20" s="193"/>
      <c r="E20" s="52">
        <v>32212.49</v>
      </c>
    </row>
    <row r="21" spans="1:5" ht="15.75" thickBot="1" x14ac:dyDescent="0.3">
      <c r="A21" s="56"/>
      <c r="B21" s="181"/>
      <c r="C21" s="182"/>
      <c r="D21" s="183"/>
      <c r="E21" s="19"/>
    </row>
    <row r="22" spans="1:5" ht="15.75" thickBot="1" x14ac:dyDescent="0.3">
      <c r="A22" s="5">
        <v>5</v>
      </c>
      <c r="B22" s="180" t="s">
        <v>22</v>
      </c>
      <c r="C22" s="180"/>
      <c r="D22" s="180"/>
      <c r="E22" s="17">
        <v>9200</v>
      </c>
    </row>
    <row r="23" spans="1:5" ht="26.45" customHeight="1" thickBot="1" x14ac:dyDescent="0.3">
      <c r="A23" s="28">
        <v>6</v>
      </c>
      <c r="B23" s="154" t="s">
        <v>23</v>
      </c>
      <c r="C23" s="155"/>
      <c r="D23" s="156"/>
      <c r="E23" s="57">
        <v>34560</v>
      </c>
    </row>
    <row r="24" spans="1:5" x14ac:dyDescent="0.25">
      <c r="A24" s="26">
        <v>7</v>
      </c>
      <c r="B24" s="163" t="s">
        <v>24</v>
      </c>
      <c r="C24" s="164"/>
      <c r="D24" s="165"/>
      <c r="E24" s="58">
        <v>0</v>
      </c>
    </row>
    <row r="25" spans="1:5" ht="14.45" customHeight="1" x14ac:dyDescent="0.25">
      <c r="A25" s="27"/>
      <c r="B25" s="59" t="s">
        <v>25</v>
      </c>
      <c r="C25" s="14"/>
      <c r="D25" s="15"/>
      <c r="E25" s="60"/>
    </row>
    <row r="26" spans="1:5" x14ac:dyDescent="0.25">
      <c r="A26" s="51"/>
      <c r="B26" s="157" t="s">
        <v>26</v>
      </c>
      <c r="C26" s="157"/>
      <c r="D26" s="157"/>
      <c r="E26" s="13">
        <v>0</v>
      </c>
    </row>
    <row r="27" spans="1:5" ht="14.45" customHeight="1" x14ac:dyDescent="0.25">
      <c r="A27" s="61"/>
      <c r="B27" s="157" t="s">
        <v>27</v>
      </c>
      <c r="C27" s="157"/>
      <c r="D27" s="157"/>
      <c r="E27" s="13">
        <v>0</v>
      </c>
    </row>
    <row r="28" spans="1:5" x14ac:dyDescent="0.25">
      <c r="A28" s="30"/>
      <c r="B28" s="166" t="s">
        <v>28</v>
      </c>
      <c r="C28" s="167"/>
      <c r="D28" s="168"/>
      <c r="E28" s="13">
        <v>0</v>
      </c>
    </row>
    <row r="29" spans="1:5" ht="15.75" thickBot="1" x14ac:dyDescent="0.3">
      <c r="A29" s="62"/>
      <c r="B29" s="158" t="s">
        <v>29</v>
      </c>
      <c r="C29" s="158"/>
      <c r="D29" s="158"/>
      <c r="E29" s="16">
        <v>0</v>
      </c>
    </row>
    <row r="30" spans="1:5" ht="27" customHeight="1" x14ac:dyDescent="0.25">
      <c r="A30" s="26">
        <v>8</v>
      </c>
      <c r="B30" s="159" t="s">
        <v>30</v>
      </c>
      <c r="C30" s="160"/>
      <c r="D30" s="161"/>
      <c r="E30" s="58">
        <f>SUM(E32:E33)</f>
        <v>240</v>
      </c>
    </row>
    <row r="31" spans="1:5" x14ac:dyDescent="0.25">
      <c r="A31" s="27"/>
      <c r="B31" s="59" t="s">
        <v>25</v>
      </c>
      <c r="C31" s="11"/>
      <c r="D31" s="12"/>
      <c r="E31" s="60"/>
    </row>
    <row r="32" spans="1:5" ht="14.45" customHeight="1" x14ac:dyDescent="0.25">
      <c r="A32" s="27"/>
      <c r="B32" s="162" t="s">
        <v>31</v>
      </c>
      <c r="C32" s="162"/>
      <c r="D32" s="162"/>
      <c r="E32" s="13">
        <v>120</v>
      </c>
    </row>
    <row r="33" spans="1:6" ht="15.75" thickBot="1" x14ac:dyDescent="0.3">
      <c r="A33" s="28"/>
      <c r="B33" s="169" t="s">
        <v>32</v>
      </c>
      <c r="C33" s="169"/>
      <c r="D33" s="169"/>
      <c r="E33" s="16">
        <v>120</v>
      </c>
    </row>
    <row r="34" spans="1:6" ht="15.75" thickBot="1" x14ac:dyDescent="0.3">
      <c r="A34" s="9">
        <v>9</v>
      </c>
      <c r="B34" s="151" t="s">
        <v>10</v>
      </c>
      <c r="C34" s="152"/>
      <c r="D34" s="153"/>
      <c r="E34" s="17">
        <v>19254.599999999999</v>
      </c>
    </row>
    <row r="35" spans="1:6" ht="15.75" thickBot="1" x14ac:dyDescent="0.3">
      <c r="A35" s="9">
        <v>10</v>
      </c>
      <c r="B35" s="151" t="s">
        <v>11</v>
      </c>
      <c r="C35" s="152"/>
      <c r="D35" s="153"/>
      <c r="E35" s="17">
        <v>11654.4</v>
      </c>
    </row>
    <row r="36" spans="1:6" ht="15.75" thickBot="1" x14ac:dyDescent="0.3">
      <c r="A36" s="9">
        <v>11</v>
      </c>
      <c r="B36" s="151" t="s">
        <v>12</v>
      </c>
      <c r="C36" s="152"/>
      <c r="D36" s="153"/>
      <c r="E36" s="17">
        <v>62263.44</v>
      </c>
    </row>
    <row r="37" spans="1:6" ht="15.75" thickBot="1" x14ac:dyDescent="0.3">
      <c r="A37" s="9">
        <v>12</v>
      </c>
      <c r="B37" s="151" t="s">
        <v>33</v>
      </c>
      <c r="C37" s="152"/>
      <c r="D37" s="153"/>
      <c r="E37" s="17">
        <v>14578.02</v>
      </c>
    </row>
    <row r="38" spans="1:6" ht="15.75" thickBot="1" x14ac:dyDescent="0.3">
      <c r="A38" s="9">
        <v>13</v>
      </c>
      <c r="B38" s="151" t="s">
        <v>34</v>
      </c>
      <c r="C38" s="152"/>
      <c r="D38" s="153"/>
      <c r="E38" s="17">
        <v>60720.639999999999</v>
      </c>
    </row>
    <row r="39" spans="1:6" ht="27" customHeight="1" thickBot="1" x14ac:dyDescent="0.3">
      <c r="A39" s="5">
        <v>14</v>
      </c>
      <c r="B39" s="145" t="s">
        <v>35</v>
      </c>
      <c r="C39" s="146"/>
      <c r="D39" s="147"/>
      <c r="E39" s="20">
        <f>12071.4+893.4+868.3</f>
        <v>13833.099999999999</v>
      </c>
    </row>
    <row r="40" spans="1:6" ht="15.75" thickBot="1" x14ac:dyDescent="0.3">
      <c r="A40" s="9">
        <v>15</v>
      </c>
      <c r="B40" s="104" t="s">
        <v>43</v>
      </c>
      <c r="C40" s="105"/>
      <c r="D40" s="105"/>
      <c r="E40" s="106">
        <v>10082.469999999999</v>
      </c>
      <c r="F40" s="74"/>
    </row>
    <row r="41" spans="1:6" ht="15.75" thickBot="1" x14ac:dyDescent="0.3">
      <c r="A41" s="5">
        <v>16</v>
      </c>
      <c r="B41" s="63" t="s">
        <v>36</v>
      </c>
      <c r="C41" s="64"/>
      <c r="D41" s="64"/>
      <c r="E41" s="8">
        <f>SUM(E39+E38+E37+E36+E35+E34+E30+E24+E23+E22+E17+E10+E9+E8+E40)</f>
        <v>1002305.27</v>
      </c>
    </row>
  </sheetData>
  <mergeCells count="32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8:D38"/>
    <mergeCell ref="B36:D36"/>
    <mergeCell ref="B14:D14"/>
    <mergeCell ref="B20:D20"/>
    <mergeCell ref="B22:D22"/>
    <mergeCell ref="B21:D21"/>
    <mergeCell ref="B16:D16"/>
    <mergeCell ref="B17:D17"/>
    <mergeCell ref="B39:D39"/>
    <mergeCell ref="B12:D12"/>
    <mergeCell ref="B13:D13"/>
    <mergeCell ref="B37:D37"/>
    <mergeCell ref="B23:D23"/>
    <mergeCell ref="B26:D26"/>
    <mergeCell ref="B27:D27"/>
    <mergeCell ref="B29:D29"/>
    <mergeCell ref="B30:D30"/>
    <mergeCell ref="B32:D32"/>
    <mergeCell ref="B34:D34"/>
    <mergeCell ref="B35:D35"/>
    <mergeCell ref="B24:D24"/>
    <mergeCell ref="B28:D28"/>
    <mergeCell ref="B33:D3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4" workbookViewId="0">
      <selection activeCell="J14" sqref="J1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3.28515625" customWidth="1"/>
    <col min="7" max="7" width="11.28515625" hidden="1" customWidth="1"/>
    <col min="8" max="8" width="0" hidden="1" customWidth="1"/>
  </cols>
  <sheetData>
    <row r="1" spans="1:8" ht="33.6" customHeight="1" x14ac:dyDescent="0.25">
      <c r="A1" s="187" t="s">
        <v>66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2545611.4599999995</v>
      </c>
      <c r="G3">
        <v>2529555.4599999995</v>
      </c>
      <c r="H3">
        <v>16056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2381224.9100000006</v>
      </c>
      <c r="G4">
        <v>2365168.9100000006</v>
      </c>
      <c r="H4">
        <v>16056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634422.46999999881</v>
      </c>
      <c r="G5">
        <v>634107.46999999881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1.45" customHeight="1" thickBot="1" x14ac:dyDescent="0.3">
      <c r="A8" s="5">
        <v>1</v>
      </c>
      <c r="B8" s="171" t="s">
        <v>17</v>
      </c>
      <c r="C8" s="172"/>
      <c r="D8" s="173"/>
      <c r="E8" s="10">
        <v>207402.38</v>
      </c>
    </row>
    <row r="9" spans="1:8" ht="41.45" customHeight="1" thickBot="1" x14ac:dyDescent="0.3">
      <c r="A9" s="5">
        <v>2</v>
      </c>
      <c r="B9" s="174" t="s">
        <v>18</v>
      </c>
      <c r="C9" s="175"/>
      <c r="D9" s="176"/>
      <c r="E9" s="8">
        <v>82149.5</v>
      </c>
    </row>
    <row r="10" spans="1:8" ht="41.45" customHeight="1" x14ac:dyDescent="0.25">
      <c r="A10" s="26">
        <v>3</v>
      </c>
      <c r="B10" s="159" t="s">
        <v>19</v>
      </c>
      <c r="C10" s="160"/>
      <c r="D10" s="161"/>
      <c r="E10" s="46">
        <v>383499.85</v>
      </c>
    </row>
    <row r="11" spans="1:8" x14ac:dyDescent="0.25">
      <c r="A11" s="27"/>
      <c r="B11" s="47" t="s">
        <v>20</v>
      </c>
      <c r="C11" s="48"/>
      <c r="D11" s="49"/>
      <c r="E11" s="50">
        <f>SUM(E12:E14)</f>
        <v>261625.4</v>
      </c>
    </row>
    <row r="12" spans="1:8" x14ac:dyDescent="0.25">
      <c r="A12" s="51"/>
      <c r="B12" s="148" t="s">
        <v>147</v>
      </c>
      <c r="C12" s="149"/>
      <c r="D12" s="150"/>
      <c r="E12" s="52">
        <v>220279.73</v>
      </c>
    </row>
    <row r="13" spans="1:8" x14ac:dyDescent="0.25">
      <c r="A13" s="51"/>
      <c r="B13" s="148" t="s">
        <v>159</v>
      </c>
      <c r="C13" s="192"/>
      <c r="D13" s="193"/>
      <c r="E13" s="52">
        <v>28342.3</v>
      </c>
    </row>
    <row r="14" spans="1:8" x14ac:dyDescent="0.25">
      <c r="A14" s="51"/>
      <c r="B14" s="177" t="s">
        <v>183</v>
      </c>
      <c r="C14" s="178"/>
      <c r="D14" s="179"/>
      <c r="E14" s="53">
        <v>13003.37</v>
      </c>
    </row>
    <row r="15" spans="1:8" ht="15.75" thickBot="1" x14ac:dyDescent="0.3">
      <c r="A15" s="54"/>
      <c r="B15" s="200"/>
      <c r="C15" s="201"/>
      <c r="D15" s="202"/>
      <c r="E15" s="55"/>
    </row>
    <row r="16" spans="1:8" ht="41.45" customHeight="1" x14ac:dyDescent="0.25">
      <c r="A16" s="29">
        <v>4</v>
      </c>
      <c r="B16" s="159" t="s">
        <v>21</v>
      </c>
      <c r="C16" s="160"/>
      <c r="D16" s="161"/>
      <c r="E16" s="46">
        <f>E17+E17-11716.67+60247.67</f>
        <v>506594.88</v>
      </c>
    </row>
    <row r="17" spans="1:5" x14ac:dyDescent="0.25">
      <c r="A17" s="27"/>
      <c r="B17" s="47" t="s">
        <v>20</v>
      </c>
      <c r="C17" s="48"/>
      <c r="D17" s="49"/>
      <c r="E17" s="50">
        <f>SUM(E18:E20)</f>
        <v>229031.94</v>
      </c>
    </row>
    <row r="18" spans="1:5" s="24" customFormat="1" x14ac:dyDescent="0.25">
      <c r="A18" s="84"/>
      <c r="B18" s="148" t="s">
        <v>139</v>
      </c>
      <c r="C18" s="149"/>
      <c r="D18" s="150"/>
      <c r="E18" s="85">
        <v>11716.67</v>
      </c>
    </row>
    <row r="19" spans="1:5" s="24" customFormat="1" x14ac:dyDescent="0.25">
      <c r="A19" s="84"/>
      <c r="B19" s="148" t="s">
        <v>143</v>
      </c>
      <c r="C19" s="192"/>
      <c r="D19" s="193"/>
      <c r="E19" s="85">
        <v>135247.78</v>
      </c>
    </row>
    <row r="20" spans="1:5" x14ac:dyDescent="0.25">
      <c r="A20" s="51"/>
      <c r="B20" s="177" t="s">
        <v>145</v>
      </c>
      <c r="C20" s="178"/>
      <c r="D20" s="179"/>
      <c r="E20" s="53">
        <v>82067.490000000005</v>
      </c>
    </row>
    <row r="21" spans="1:5" ht="15.75" thickBot="1" x14ac:dyDescent="0.3">
      <c r="A21" s="56"/>
      <c r="B21" s="181"/>
      <c r="C21" s="182"/>
      <c r="D21" s="183"/>
      <c r="E21" s="19"/>
    </row>
    <row r="22" spans="1:5" ht="15.75" thickBot="1" x14ac:dyDescent="0.3">
      <c r="A22" s="5">
        <v>5</v>
      </c>
      <c r="B22" s="180" t="s">
        <v>22</v>
      </c>
      <c r="C22" s="180"/>
      <c r="D22" s="180"/>
      <c r="E22" s="17">
        <v>0</v>
      </c>
    </row>
    <row r="23" spans="1:5" ht="28.15" customHeight="1" thickBot="1" x14ac:dyDescent="0.3">
      <c r="A23" s="28">
        <v>6</v>
      </c>
      <c r="B23" s="154" t="s">
        <v>23</v>
      </c>
      <c r="C23" s="155"/>
      <c r="D23" s="156"/>
      <c r="E23" s="57">
        <v>19260</v>
      </c>
    </row>
    <row r="24" spans="1:5" x14ac:dyDescent="0.25">
      <c r="A24" s="26">
        <v>7</v>
      </c>
      <c r="B24" s="163" t="s">
        <v>24</v>
      </c>
      <c r="C24" s="164"/>
      <c r="D24" s="165"/>
      <c r="E24" s="58">
        <f>SUM(E26:E29)</f>
        <v>269119.98</v>
      </c>
    </row>
    <row r="25" spans="1:5" ht="14.45" customHeight="1" x14ac:dyDescent="0.25">
      <c r="A25" s="27"/>
      <c r="B25" s="59" t="s">
        <v>25</v>
      </c>
      <c r="C25" s="14"/>
      <c r="D25" s="15"/>
      <c r="E25" s="60"/>
    </row>
    <row r="26" spans="1:5" ht="15" customHeight="1" x14ac:dyDescent="0.25">
      <c r="A26" s="51"/>
      <c r="B26" s="157" t="s">
        <v>26</v>
      </c>
      <c r="C26" s="157"/>
      <c r="D26" s="157"/>
      <c r="E26" s="13">
        <v>257591.34</v>
      </c>
    </row>
    <row r="27" spans="1:5" ht="14.45" customHeight="1" x14ac:dyDescent="0.25">
      <c r="A27" s="61"/>
      <c r="B27" s="157" t="s">
        <v>27</v>
      </c>
      <c r="C27" s="157"/>
      <c r="D27" s="157"/>
      <c r="E27" s="13">
        <v>11362.26</v>
      </c>
    </row>
    <row r="28" spans="1:5" x14ac:dyDescent="0.25">
      <c r="A28" s="30"/>
      <c r="B28" s="166" t="s">
        <v>28</v>
      </c>
      <c r="C28" s="167"/>
      <c r="D28" s="168"/>
      <c r="E28" s="13">
        <v>166.38</v>
      </c>
    </row>
    <row r="29" spans="1:5" ht="15.75" thickBot="1" x14ac:dyDescent="0.3">
      <c r="A29" s="62"/>
      <c r="B29" s="158" t="s">
        <v>29</v>
      </c>
      <c r="C29" s="158"/>
      <c r="D29" s="158"/>
      <c r="E29" s="16">
        <v>0</v>
      </c>
    </row>
    <row r="30" spans="1:5" ht="27.6" customHeight="1" x14ac:dyDescent="0.25">
      <c r="A30" s="26">
        <v>8</v>
      </c>
      <c r="B30" s="159" t="s">
        <v>30</v>
      </c>
      <c r="C30" s="160"/>
      <c r="D30" s="161"/>
      <c r="E30" s="58">
        <f>SUM(E32:E33)</f>
        <v>26607.599999999999</v>
      </c>
    </row>
    <row r="31" spans="1:5" x14ac:dyDescent="0.25">
      <c r="A31" s="27"/>
      <c r="B31" s="59" t="s">
        <v>25</v>
      </c>
      <c r="C31" s="11"/>
      <c r="D31" s="12"/>
      <c r="E31" s="60"/>
    </row>
    <row r="32" spans="1:5" ht="14.45" customHeight="1" x14ac:dyDescent="0.25">
      <c r="A32" s="27"/>
      <c r="B32" s="162" t="s">
        <v>31</v>
      </c>
      <c r="C32" s="162"/>
      <c r="D32" s="162"/>
      <c r="E32" s="13">
        <v>4251.6000000000004</v>
      </c>
    </row>
    <row r="33" spans="1:6" ht="15.75" thickBot="1" x14ac:dyDescent="0.3">
      <c r="A33" s="28"/>
      <c r="B33" s="169" t="s">
        <v>32</v>
      </c>
      <c r="C33" s="169"/>
      <c r="D33" s="169"/>
      <c r="E33" s="16">
        <v>22356</v>
      </c>
    </row>
    <row r="34" spans="1:6" ht="15.75" thickBot="1" x14ac:dyDescent="0.3">
      <c r="A34" s="9">
        <v>9</v>
      </c>
      <c r="B34" s="151" t="s">
        <v>10</v>
      </c>
      <c r="C34" s="152"/>
      <c r="D34" s="153"/>
      <c r="E34" s="17">
        <v>42775.199999999997</v>
      </c>
    </row>
    <row r="35" spans="1:6" ht="15.75" thickBot="1" x14ac:dyDescent="0.3">
      <c r="A35" s="9">
        <v>10</v>
      </c>
      <c r="B35" s="151" t="s">
        <v>11</v>
      </c>
      <c r="C35" s="152"/>
      <c r="D35" s="153"/>
      <c r="E35" s="17">
        <v>19666.8</v>
      </c>
    </row>
    <row r="36" spans="1:6" ht="15.75" thickBot="1" x14ac:dyDescent="0.3">
      <c r="A36" s="9">
        <v>11</v>
      </c>
      <c r="B36" s="151" t="s">
        <v>12</v>
      </c>
      <c r="C36" s="152"/>
      <c r="D36" s="153"/>
      <c r="E36" s="17">
        <v>110482.51</v>
      </c>
    </row>
    <row r="37" spans="1:6" ht="15.75" thickBot="1" x14ac:dyDescent="0.3">
      <c r="A37" s="9">
        <v>12</v>
      </c>
      <c r="B37" s="151" t="s">
        <v>33</v>
      </c>
      <c r="C37" s="152"/>
      <c r="D37" s="153"/>
      <c r="E37" s="17">
        <v>43749.7</v>
      </c>
    </row>
    <row r="38" spans="1:6" ht="15.75" thickBot="1" x14ac:dyDescent="0.3">
      <c r="A38" s="9">
        <v>13</v>
      </c>
      <c r="B38" s="151" t="s">
        <v>34</v>
      </c>
      <c r="C38" s="152"/>
      <c r="D38" s="153"/>
      <c r="E38" s="17">
        <v>107889.54</v>
      </c>
    </row>
    <row r="39" spans="1:6" ht="27" customHeight="1" thickBot="1" x14ac:dyDescent="0.3">
      <c r="A39" s="5">
        <v>14</v>
      </c>
      <c r="B39" s="145" t="s">
        <v>35</v>
      </c>
      <c r="C39" s="146"/>
      <c r="D39" s="147"/>
      <c r="E39" s="20">
        <f>137613.96+18866.4+12591.85-150661.68</f>
        <v>18410.53</v>
      </c>
      <c r="F39" s="74"/>
    </row>
    <row r="40" spans="1:6" ht="15.75" thickBot="1" x14ac:dyDescent="0.3">
      <c r="A40" s="9">
        <v>15</v>
      </c>
      <c r="B40" s="104" t="s">
        <v>43</v>
      </c>
      <c r="C40" s="105"/>
      <c r="D40" s="105"/>
      <c r="E40" s="106">
        <v>17914.724999999999</v>
      </c>
      <c r="F40" s="74"/>
    </row>
    <row r="41" spans="1:6" ht="15.75" thickBot="1" x14ac:dyDescent="0.3">
      <c r="A41" s="5">
        <v>16</v>
      </c>
      <c r="B41" s="63" t="s">
        <v>36</v>
      </c>
      <c r="C41" s="64"/>
      <c r="D41" s="64"/>
      <c r="E41" s="8">
        <f>SUM(E39+E38+E37+E36+E35+E34+E30+E24+E23+E22+E16+E10+E9+E8+E40)</f>
        <v>1855523.1949999998</v>
      </c>
    </row>
  </sheetData>
  <mergeCells count="34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8:D38"/>
    <mergeCell ref="B36:D36"/>
    <mergeCell ref="B14:D14"/>
    <mergeCell ref="B18:D18"/>
    <mergeCell ref="B19:D19"/>
    <mergeCell ref="B20:D20"/>
    <mergeCell ref="B22:D22"/>
    <mergeCell ref="B21:D21"/>
    <mergeCell ref="B15:D15"/>
    <mergeCell ref="B16:D16"/>
    <mergeCell ref="B39:D39"/>
    <mergeCell ref="B12:D12"/>
    <mergeCell ref="B13:D13"/>
    <mergeCell ref="B37:D37"/>
    <mergeCell ref="B23:D23"/>
    <mergeCell ref="B26:D26"/>
    <mergeCell ref="B27:D27"/>
    <mergeCell ref="B29:D29"/>
    <mergeCell ref="B30:D30"/>
    <mergeCell ref="B32:D32"/>
    <mergeCell ref="B34:D34"/>
    <mergeCell ref="B35:D35"/>
    <mergeCell ref="B24:D24"/>
    <mergeCell ref="B28:D28"/>
    <mergeCell ref="B33:D3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workbookViewId="0">
      <selection activeCell="K12" sqref="K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2" hidden="1" customWidth="1"/>
    <col min="8" max="8" width="0" hidden="1" customWidth="1"/>
  </cols>
  <sheetData>
    <row r="1" spans="1:8" ht="35.450000000000003" customHeight="1" x14ac:dyDescent="0.25">
      <c r="A1" s="187" t="s">
        <v>65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4381832.54</v>
      </c>
      <c r="G3">
        <v>4364924.54</v>
      </c>
      <c r="H3">
        <v>16908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4345773</v>
      </c>
      <c r="G4">
        <v>4328865</v>
      </c>
      <c r="H4">
        <v>16908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853999.56000000052</v>
      </c>
      <c r="G5">
        <v>853684.56000000052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9" customHeight="1" thickBot="1" x14ac:dyDescent="0.3">
      <c r="A8" s="5">
        <v>1</v>
      </c>
      <c r="B8" s="171" t="s">
        <v>17</v>
      </c>
      <c r="C8" s="172"/>
      <c r="D8" s="173"/>
      <c r="E8" s="10">
        <v>346644.41</v>
      </c>
    </row>
    <row r="9" spans="1:8" ht="40.9" customHeight="1" thickBot="1" x14ac:dyDescent="0.3">
      <c r="A9" s="5">
        <v>2</v>
      </c>
      <c r="B9" s="174" t="s">
        <v>18</v>
      </c>
      <c r="C9" s="175"/>
      <c r="D9" s="176"/>
      <c r="E9" s="8">
        <v>157920.70000000001</v>
      </c>
    </row>
    <row r="10" spans="1:8" ht="40.9" customHeight="1" x14ac:dyDescent="0.25">
      <c r="A10" s="26">
        <v>3</v>
      </c>
      <c r="B10" s="159" t="s">
        <v>19</v>
      </c>
      <c r="C10" s="160"/>
      <c r="D10" s="161"/>
      <c r="E10" s="46">
        <v>463855.28</v>
      </c>
    </row>
    <row r="11" spans="1:8" x14ac:dyDescent="0.25">
      <c r="A11" s="27"/>
      <c r="B11" s="47" t="s">
        <v>20</v>
      </c>
      <c r="C11" s="48"/>
      <c r="D11" s="49"/>
      <c r="E11" s="50">
        <f>SUM(E12:E14)</f>
        <v>311576.01</v>
      </c>
    </row>
    <row r="12" spans="1:8" s="24" customFormat="1" x14ac:dyDescent="0.25">
      <c r="A12" s="84"/>
      <c r="B12" s="148" t="s">
        <v>174</v>
      </c>
      <c r="C12" s="149"/>
      <c r="D12" s="150"/>
      <c r="E12" s="85">
        <v>65792.58</v>
      </c>
    </row>
    <row r="13" spans="1:8" s="24" customFormat="1" x14ac:dyDescent="0.25">
      <c r="A13" s="84"/>
      <c r="B13" s="148" t="s">
        <v>184</v>
      </c>
      <c r="C13" s="192"/>
      <c r="D13" s="193"/>
      <c r="E13" s="85">
        <v>163459.85</v>
      </c>
    </row>
    <row r="14" spans="1:8" s="24" customFormat="1" x14ac:dyDescent="0.25">
      <c r="A14" s="84"/>
      <c r="B14" s="148" t="s">
        <v>207</v>
      </c>
      <c r="C14" s="192"/>
      <c r="D14" s="193"/>
      <c r="E14" s="80">
        <v>82323.58</v>
      </c>
    </row>
    <row r="15" spans="1:8" ht="15.75" thickBot="1" x14ac:dyDescent="0.3">
      <c r="A15" s="54"/>
      <c r="B15" s="200"/>
      <c r="C15" s="201"/>
      <c r="D15" s="202"/>
      <c r="E15" s="55"/>
    </row>
    <row r="16" spans="1:8" ht="41.45" customHeight="1" x14ac:dyDescent="0.25">
      <c r="A16" s="29">
        <v>4</v>
      </c>
      <c r="B16" s="159" t="s">
        <v>21</v>
      </c>
      <c r="C16" s="160"/>
      <c r="D16" s="161"/>
      <c r="E16" s="46">
        <f>E17+501337.2+102880.47</f>
        <v>655101.79999999993</v>
      </c>
    </row>
    <row r="17" spans="1:5" x14ac:dyDescent="0.25">
      <c r="A17" s="27"/>
      <c r="B17" s="47" t="s">
        <v>20</v>
      </c>
      <c r="C17" s="48"/>
      <c r="D17" s="49"/>
      <c r="E17" s="50">
        <f>E18</f>
        <v>50884.13</v>
      </c>
    </row>
    <row r="18" spans="1:5" x14ac:dyDescent="0.25">
      <c r="A18" s="51"/>
      <c r="B18" s="148" t="s">
        <v>198</v>
      </c>
      <c r="C18" s="149"/>
      <c r="D18" s="150"/>
      <c r="E18" s="52">
        <v>50884.13</v>
      </c>
    </row>
    <row r="19" spans="1:5" ht="15.75" thickBot="1" x14ac:dyDescent="0.3">
      <c r="A19" s="56"/>
      <c r="B19" s="181"/>
      <c r="C19" s="182"/>
      <c r="D19" s="183"/>
      <c r="E19" s="19"/>
    </row>
    <row r="20" spans="1:5" ht="15.75" thickBot="1" x14ac:dyDescent="0.3">
      <c r="A20" s="5">
        <v>5</v>
      </c>
      <c r="B20" s="180" t="s">
        <v>22</v>
      </c>
      <c r="C20" s="180"/>
      <c r="D20" s="180"/>
      <c r="E20" s="17">
        <v>38750</v>
      </c>
    </row>
    <row r="21" spans="1:5" ht="28.15" customHeight="1" thickBot="1" x14ac:dyDescent="0.3">
      <c r="A21" s="28">
        <v>6</v>
      </c>
      <c r="B21" s="154" t="s">
        <v>23</v>
      </c>
      <c r="C21" s="155"/>
      <c r="D21" s="156"/>
      <c r="E21" s="57">
        <v>32220</v>
      </c>
    </row>
    <row r="22" spans="1:5" ht="14.45" customHeight="1" x14ac:dyDescent="0.25">
      <c r="A22" s="26">
        <v>7</v>
      </c>
      <c r="B22" s="163" t="s">
        <v>24</v>
      </c>
      <c r="C22" s="164"/>
      <c r="D22" s="165"/>
      <c r="E22" s="58">
        <f>SUM(E24:E27)</f>
        <v>429596.2</v>
      </c>
    </row>
    <row r="23" spans="1:5" x14ac:dyDescent="0.25">
      <c r="A23" s="27"/>
      <c r="B23" s="59" t="s">
        <v>25</v>
      </c>
      <c r="C23" s="14"/>
      <c r="D23" s="15"/>
      <c r="E23" s="60"/>
    </row>
    <row r="24" spans="1:5" ht="14.45" customHeight="1" x14ac:dyDescent="0.25">
      <c r="A24" s="51"/>
      <c r="B24" s="157" t="s">
        <v>26</v>
      </c>
      <c r="C24" s="157"/>
      <c r="D24" s="157"/>
      <c r="E24" s="13">
        <v>429318.9</v>
      </c>
    </row>
    <row r="25" spans="1:5" x14ac:dyDescent="0.25">
      <c r="A25" s="61"/>
      <c r="B25" s="157" t="s">
        <v>27</v>
      </c>
      <c r="C25" s="157"/>
      <c r="D25" s="157"/>
      <c r="E25" s="13">
        <v>0</v>
      </c>
    </row>
    <row r="26" spans="1:5" ht="14.45" customHeight="1" x14ac:dyDescent="0.25">
      <c r="A26" s="30"/>
      <c r="B26" s="166" t="s">
        <v>28</v>
      </c>
      <c r="C26" s="167"/>
      <c r="D26" s="168"/>
      <c r="E26" s="13">
        <v>277.3</v>
      </c>
    </row>
    <row r="27" spans="1:5" ht="15.75" thickBot="1" x14ac:dyDescent="0.3">
      <c r="A27" s="62"/>
      <c r="B27" s="158" t="s">
        <v>29</v>
      </c>
      <c r="C27" s="158"/>
      <c r="D27" s="158"/>
      <c r="E27" s="16">
        <v>0</v>
      </c>
    </row>
    <row r="28" spans="1:5" ht="27.6" customHeight="1" x14ac:dyDescent="0.25">
      <c r="A28" s="26">
        <v>8</v>
      </c>
      <c r="B28" s="159" t="s">
        <v>30</v>
      </c>
      <c r="C28" s="160"/>
      <c r="D28" s="161"/>
      <c r="E28" s="58">
        <f>SUM(E30:E31)</f>
        <v>57008.4</v>
      </c>
    </row>
    <row r="29" spans="1:5" x14ac:dyDescent="0.25">
      <c r="A29" s="27"/>
      <c r="B29" s="59" t="s">
        <v>25</v>
      </c>
      <c r="C29" s="11"/>
      <c r="D29" s="12"/>
      <c r="E29" s="60"/>
    </row>
    <row r="30" spans="1:5" x14ac:dyDescent="0.25">
      <c r="A30" s="27"/>
      <c r="B30" s="162" t="s">
        <v>31</v>
      </c>
      <c r="C30" s="162"/>
      <c r="D30" s="162"/>
      <c r="E30" s="13">
        <v>434.4</v>
      </c>
    </row>
    <row r="31" spans="1:5" ht="14.45" customHeight="1" thickBot="1" x14ac:dyDescent="0.3">
      <c r="A31" s="28"/>
      <c r="B31" s="169" t="s">
        <v>32</v>
      </c>
      <c r="C31" s="169"/>
      <c r="D31" s="169"/>
      <c r="E31" s="16">
        <v>56574</v>
      </c>
    </row>
    <row r="32" spans="1:5" ht="15.75" thickBot="1" x14ac:dyDescent="0.3">
      <c r="A32" s="9">
        <v>9</v>
      </c>
      <c r="B32" s="151" t="s">
        <v>10</v>
      </c>
      <c r="C32" s="152"/>
      <c r="D32" s="153"/>
      <c r="E32" s="17">
        <v>72807.360000000001</v>
      </c>
    </row>
    <row r="33" spans="1:6" ht="15.75" thickBot="1" x14ac:dyDescent="0.3">
      <c r="A33" s="9">
        <v>10</v>
      </c>
      <c r="B33" s="151" t="s">
        <v>11</v>
      </c>
      <c r="C33" s="152"/>
      <c r="D33" s="153"/>
      <c r="E33" s="17">
        <v>32960.1</v>
      </c>
    </row>
    <row r="34" spans="1:6" ht="15.75" thickBot="1" x14ac:dyDescent="0.3">
      <c r="A34" s="9">
        <v>11</v>
      </c>
      <c r="B34" s="151" t="s">
        <v>12</v>
      </c>
      <c r="C34" s="152"/>
      <c r="D34" s="153"/>
      <c r="E34" s="17">
        <v>188662.95</v>
      </c>
    </row>
    <row r="35" spans="1:6" ht="15.75" thickBot="1" x14ac:dyDescent="0.3">
      <c r="A35" s="9">
        <v>12</v>
      </c>
      <c r="B35" s="151" t="s">
        <v>33</v>
      </c>
      <c r="C35" s="152"/>
      <c r="D35" s="153"/>
      <c r="E35" s="17">
        <v>80073.34</v>
      </c>
    </row>
    <row r="36" spans="1:6" ht="15.75" thickBot="1" x14ac:dyDescent="0.3">
      <c r="A36" s="9">
        <v>13</v>
      </c>
      <c r="B36" s="151" t="s">
        <v>34</v>
      </c>
      <c r="C36" s="152"/>
      <c r="D36" s="153"/>
      <c r="E36" s="17">
        <v>183954.33</v>
      </c>
    </row>
    <row r="37" spans="1:6" ht="28.15" customHeight="1" thickBot="1" x14ac:dyDescent="0.3">
      <c r="A37" s="5">
        <v>14</v>
      </c>
      <c r="B37" s="145" t="s">
        <v>35</v>
      </c>
      <c r="C37" s="146"/>
      <c r="D37" s="147"/>
      <c r="E37" s="20">
        <v>698866.3</v>
      </c>
    </row>
    <row r="38" spans="1:6" ht="15.75" thickBot="1" x14ac:dyDescent="0.3">
      <c r="A38" s="9">
        <v>15</v>
      </c>
      <c r="B38" s="104" t="s">
        <v>43</v>
      </c>
      <c r="C38" s="105"/>
      <c r="D38" s="105"/>
      <c r="E38" s="106">
        <v>30545.05</v>
      </c>
      <c r="F38" s="74"/>
    </row>
    <row r="39" spans="1:6" ht="15.75" thickBot="1" x14ac:dyDescent="0.3">
      <c r="A39" s="5">
        <v>16</v>
      </c>
      <c r="B39" s="63" t="s">
        <v>36</v>
      </c>
      <c r="C39" s="64"/>
      <c r="D39" s="64"/>
      <c r="E39" s="8">
        <f>SUM(E37+E36+E35+E34+E33+E32+E28+E22+E21+E20+E16+E10+E9+E8+E38)</f>
        <v>3468966.2199999997</v>
      </c>
    </row>
  </sheetData>
  <mergeCells count="32">
    <mergeCell ref="B27:D27"/>
    <mergeCell ref="B30:D30"/>
    <mergeCell ref="A1:E1"/>
    <mergeCell ref="A2:D2"/>
    <mergeCell ref="B3:D3"/>
    <mergeCell ref="B4:D4"/>
    <mergeCell ref="B5:D5"/>
    <mergeCell ref="B7:D7"/>
    <mergeCell ref="B10:D10"/>
    <mergeCell ref="B15:D15"/>
    <mergeCell ref="B18:D18"/>
    <mergeCell ref="B16:D16"/>
    <mergeCell ref="B8:D8"/>
    <mergeCell ref="B9:D9"/>
    <mergeCell ref="B12:D12"/>
    <mergeCell ref="B13:D13"/>
    <mergeCell ref="B21:D21"/>
    <mergeCell ref="B14:D14"/>
    <mergeCell ref="B20:D20"/>
    <mergeCell ref="B19:D19"/>
    <mergeCell ref="B37:D37"/>
    <mergeCell ref="B36:D36"/>
    <mergeCell ref="B22:D22"/>
    <mergeCell ref="B24:D24"/>
    <mergeCell ref="B25:D25"/>
    <mergeCell ref="B26:D26"/>
    <mergeCell ref="B28:D28"/>
    <mergeCell ref="B31:D31"/>
    <mergeCell ref="B33:D33"/>
    <mergeCell ref="B34:D34"/>
    <mergeCell ref="B32:D32"/>
    <mergeCell ref="B35:D35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I16" sqref="I1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1.7109375" hidden="1" customWidth="1"/>
    <col min="8" max="8" width="0" hidden="1" customWidth="1"/>
  </cols>
  <sheetData>
    <row r="1" spans="1:8" ht="35.450000000000003" customHeight="1" x14ac:dyDescent="0.25">
      <c r="A1" s="187" t="s">
        <v>64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2283204.27</v>
      </c>
      <c r="G3">
        <v>2266764.27</v>
      </c>
      <c r="H3">
        <v>16440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2285297.9499999997</v>
      </c>
      <c r="G4">
        <v>2268857.9499999997</v>
      </c>
      <c r="H4">
        <v>16440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355467.30000000028</v>
      </c>
      <c r="G5">
        <v>355152.30000000028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15" customHeight="1" thickBot="1" x14ac:dyDescent="0.3">
      <c r="A8" s="5">
        <v>1</v>
      </c>
      <c r="B8" s="171" t="s">
        <v>17</v>
      </c>
      <c r="C8" s="172"/>
      <c r="D8" s="173"/>
      <c r="E8" s="10">
        <v>169264.69</v>
      </c>
    </row>
    <row r="9" spans="1:8" ht="40.15" customHeight="1" thickBot="1" x14ac:dyDescent="0.3">
      <c r="A9" s="5">
        <v>2</v>
      </c>
      <c r="B9" s="174" t="s">
        <v>18</v>
      </c>
      <c r="C9" s="175"/>
      <c r="D9" s="176"/>
      <c r="E9" s="8">
        <v>77376.320000000007</v>
      </c>
    </row>
    <row r="10" spans="1:8" ht="40.15" customHeight="1" x14ac:dyDescent="0.25">
      <c r="A10" s="26">
        <v>3</v>
      </c>
      <c r="B10" s="159" t="s">
        <v>19</v>
      </c>
      <c r="C10" s="160"/>
      <c r="D10" s="161"/>
      <c r="E10" s="46">
        <v>1436220.32</v>
      </c>
    </row>
    <row r="11" spans="1:8" x14ac:dyDescent="0.25">
      <c r="A11" s="27"/>
      <c r="B11" s="47" t="s">
        <v>20</v>
      </c>
      <c r="C11" s="48"/>
      <c r="D11" s="49"/>
      <c r="E11" s="50">
        <f>SUM(E12:E15)</f>
        <v>1364376.44</v>
      </c>
    </row>
    <row r="12" spans="1:8" x14ac:dyDescent="0.25">
      <c r="A12" s="51"/>
      <c r="B12" s="148" t="s">
        <v>144</v>
      </c>
      <c r="C12" s="149"/>
      <c r="D12" s="150"/>
      <c r="E12" s="52">
        <v>295085.38</v>
      </c>
    </row>
    <row r="13" spans="1:8" x14ac:dyDescent="0.25">
      <c r="A13" s="51"/>
      <c r="B13" s="148" t="s">
        <v>149</v>
      </c>
      <c r="C13" s="192"/>
      <c r="D13" s="193"/>
      <c r="E13" s="52">
        <v>21313.38</v>
      </c>
    </row>
    <row r="14" spans="1:8" x14ac:dyDescent="0.25">
      <c r="A14" s="51"/>
      <c r="B14" s="177" t="s">
        <v>179</v>
      </c>
      <c r="C14" s="178"/>
      <c r="D14" s="179"/>
      <c r="E14" s="53">
        <v>932507.73</v>
      </c>
    </row>
    <row r="15" spans="1:8" ht="15.75" thickBot="1" x14ac:dyDescent="0.3">
      <c r="A15" s="54"/>
      <c r="B15" s="184" t="s">
        <v>180</v>
      </c>
      <c r="C15" s="185"/>
      <c r="D15" s="186"/>
      <c r="E15" s="73">
        <v>115469.95</v>
      </c>
    </row>
    <row r="16" spans="1:8" ht="40.9" customHeight="1" x14ac:dyDescent="0.25">
      <c r="A16" s="29">
        <v>4</v>
      </c>
      <c r="B16" s="159" t="s">
        <v>21</v>
      </c>
      <c r="C16" s="160"/>
      <c r="D16" s="161"/>
      <c r="E16" s="46">
        <f>E17+262870.78+51312.62</f>
        <v>334879.08</v>
      </c>
    </row>
    <row r="17" spans="1:5" x14ac:dyDescent="0.25">
      <c r="A17" s="27"/>
      <c r="B17" s="47" t="s">
        <v>20</v>
      </c>
      <c r="C17" s="48"/>
      <c r="D17" s="49"/>
      <c r="E17" s="50">
        <f>E18</f>
        <v>20695.68</v>
      </c>
    </row>
    <row r="18" spans="1:5" x14ac:dyDescent="0.25">
      <c r="A18" s="51"/>
      <c r="B18" s="148" t="s">
        <v>140</v>
      </c>
      <c r="C18" s="149"/>
      <c r="D18" s="150"/>
      <c r="E18" s="52">
        <v>20695.68</v>
      </c>
    </row>
    <row r="19" spans="1:5" ht="15.75" thickBot="1" x14ac:dyDescent="0.3">
      <c r="A19" s="56"/>
      <c r="B19" s="181"/>
      <c r="C19" s="182"/>
      <c r="D19" s="183"/>
      <c r="E19" s="19"/>
    </row>
    <row r="20" spans="1:5" ht="15.75" thickBot="1" x14ac:dyDescent="0.3">
      <c r="A20" s="5">
        <v>5</v>
      </c>
      <c r="B20" s="180" t="s">
        <v>22</v>
      </c>
      <c r="C20" s="180"/>
      <c r="D20" s="180"/>
      <c r="E20" s="17">
        <v>18500</v>
      </c>
    </row>
    <row r="21" spans="1:5" ht="28.15" customHeight="1" thickBot="1" x14ac:dyDescent="0.3">
      <c r="A21" s="28">
        <v>6</v>
      </c>
      <c r="B21" s="154" t="s">
        <v>23</v>
      </c>
      <c r="C21" s="155"/>
      <c r="D21" s="156"/>
      <c r="E21" s="57">
        <v>25560</v>
      </c>
    </row>
    <row r="22" spans="1:5" ht="14.45" customHeight="1" x14ac:dyDescent="0.25">
      <c r="A22" s="26">
        <v>7</v>
      </c>
      <c r="B22" s="163" t="s">
        <v>24</v>
      </c>
      <c r="C22" s="164"/>
      <c r="D22" s="165"/>
      <c r="E22" s="58">
        <f>SUM(E24:E27)</f>
        <v>89706.66</v>
      </c>
    </row>
    <row r="23" spans="1:5" x14ac:dyDescent="0.25">
      <c r="A23" s="27"/>
      <c r="B23" s="59" t="s">
        <v>25</v>
      </c>
      <c r="C23" s="14"/>
      <c r="D23" s="15"/>
      <c r="E23" s="60"/>
    </row>
    <row r="24" spans="1:5" ht="14.45" customHeight="1" x14ac:dyDescent="0.25">
      <c r="A24" s="51"/>
      <c r="B24" s="157" t="s">
        <v>26</v>
      </c>
      <c r="C24" s="157"/>
      <c r="D24" s="157"/>
      <c r="E24" s="13">
        <v>85863.78</v>
      </c>
    </row>
    <row r="25" spans="1:5" x14ac:dyDescent="0.25">
      <c r="A25" s="61"/>
      <c r="B25" s="157" t="s">
        <v>27</v>
      </c>
      <c r="C25" s="157"/>
      <c r="D25" s="157"/>
      <c r="E25" s="13">
        <v>3787.42</v>
      </c>
    </row>
    <row r="26" spans="1:5" ht="14.45" customHeight="1" x14ac:dyDescent="0.25">
      <c r="A26" s="30"/>
      <c r="B26" s="166" t="s">
        <v>28</v>
      </c>
      <c r="C26" s="167"/>
      <c r="D26" s="168"/>
      <c r="E26" s="13">
        <v>55.46</v>
      </c>
    </row>
    <row r="27" spans="1:5" ht="15.75" thickBot="1" x14ac:dyDescent="0.3">
      <c r="A27" s="62"/>
      <c r="B27" s="158" t="s">
        <v>29</v>
      </c>
      <c r="C27" s="158"/>
      <c r="D27" s="158"/>
      <c r="E27" s="16">
        <v>0</v>
      </c>
    </row>
    <row r="28" spans="1:5" ht="27" customHeight="1" x14ac:dyDescent="0.25">
      <c r="A28" s="26">
        <v>8</v>
      </c>
      <c r="B28" s="159" t="s">
        <v>30</v>
      </c>
      <c r="C28" s="160"/>
      <c r="D28" s="161"/>
      <c r="E28" s="58">
        <f>SUM(E30:E31)</f>
        <v>20202.599999999999</v>
      </c>
    </row>
    <row r="29" spans="1:5" x14ac:dyDescent="0.25">
      <c r="A29" s="27"/>
      <c r="B29" s="59" t="s">
        <v>25</v>
      </c>
      <c r="C29" s="11"/>
      <c r="D29" s="12"/>
      <c r="E29" s="60"/>
    </row>
    <row r="30" spans="1:5" x14ac:dyDescent="0.25">
      <c r="A30" s="27"/>
      <c r="B30" s="162" t="s">
        <v>31</v>
      </c>
      <c r="C30" s="162"/>
      <c r="D30" s="162"/>
      <c r="E30" s="13">
        <v>3948.6</v>
      </c>
    </row>
    <row r="31" spans="1:5" ht="14.45" customHeight="1" thickBot="1" x14ac:dyDescent="0.3">
      <c r="A31" s="28"/>
      <c r="B31" s="169" t="s">
        <v>32</v>
      </c>
      <c r="C31" s="169"/>
      <c r="D31" s="169"/>
      <c r="E31" s="16">
        <v>16254</v>
      </c>
    </row>
    <row r="32" spans="1:5" ht="15.75" thickBot="1" x14ac:dyDescent="0.3">
      <c r="A32" s="9">
        <v>9</v>
      </c>
      <c r="B32" s="151" t="s">
        <v>10</v>
      </c>
      <c r="C32" s="152"/>
      <c r="D32" s="153"/>
      <c r="E32" s="17">
        <v>36383.279999999999</v>
      </c>
    </row>
    <row r="33" spans="1:6" ht="15.75" thickBot="1" x14ac:dyDescent="0.3">
      <c r="A33" s="9">
        <v>10</v>
      </c>
      <c r="B33" s="151" t="s">
        <v>11</v>
      </c>
      <c r="C33" s="152"/>
      <c r="D33" s="153"/>
      <c r="E33" s="17">
        <v>25676.1</v>
      </c>
    </row>
    <row r="34" spans="1:6" ht="15.75" thickBot="1" x14ac:dyDescent="0.3">
      <c r="A34" s="9">
        <v>11</v>
      </c>
      <c r="B34" s="151" t="s">
        <v>12</v>
      </c>
      <c r="C34" s="152"/>
      <c r="D34" s="153"/>
      <c r="E34" s="17">
        <v>94097.38</v>
      </c>
    </row>
    <row r="35" spans="1:6" ht="15.75" thickBot="1" x14ac:dyDescent="0.3">
      <c r="A35" s="9">
        <v>12</v>
      </c>
      <c r="B35" s="151" t="s">
        <v>33</v>
      </c>
      <c r="C35" s="152"/>
      <c r="D35" s="153"/>
      <c r="E35" s="17">
        <v>41968.19</v>
      </c>
    </row>
    <row r="36" spans="1:6" ht="15.75" thickBot="1" x14ac:dyDescent="0.3">
      <c r="A36" s="9">
        <v>13</v>
      </c>
      <c r="B36" s="151" t="s">
        <v>34</v>
      </c>
      <c r="C36" s="152"/>
      <c r="D36" s="153"/>
      <c r="E36" s="17">
        <v>91906.61</v>
      </c>
    </row>
    <row r="37" spans="1:6" ht="27.6" customHeight="1" thickBot="1" x14ac:dyDescent="0.3">
      <c r="A37" s="5">
        <v>14</v>
      </c>
      <c r="B37" s="145" t="s">
        <v>35</v>
      </c>
      <c r="C37" s="146"/>
      <c r="D37" s="147"/>
      <c r="E37" s="20">
        <v>482706.41</v>
      </c>
    </row>
    <row r="38" spans="1:6" ht="15.75" thickBot="1" x14ac:dyDescent="0.3">
      <c r="A38" s="9">
        <v>15</v>
      </c>
      <c r="B38" s="104" t="s">
        <v>43</v>
      </c>
      <c r="C38" s="105"/>
      <c r="D38" s="105"/>
      <c r="E38" s="106">
        <v>15260.81</v>
      </c>
      <c r="F38" s="74"/>
    </row>
    <row r="39" spans="1:6" ht="15.75" thickBot="1" x14ac:dyDescent="0.3">
      <c r="A39" s="5">
        <v>16</v>
      </c>
      <c r="B39" s="63" t="s">
        <v>36</v>
      </c>
      <c r="C39" s="64"/>
      <c r="D39" s="64"/>
      <c r="E39" s="8">
        <f>SUM(E37+E36+E35+E34+E33+E32+E28+E22+E21+E20+E16+E10+E9+E8+E38)</f>
        <v>2959708.4499999997</v>
      </c>
    </row>
  </sheetData>
  <mergeCells count="32">
    <mergeCell ref="B19:D19"/>
    <mergeCell ref="B21:D21"/>
    <mergeCell ref="B12:D12"/>
    <mergeCell ref="B13:D13"/>
    <mergeCell ref="B14:D14"/>
    <mergeCell ref="B20:D20"/>
    <mergeCell ref="B7:D7"/>
    <mergeCell ref="B10:D10"/>
    <mergeCell ref="B15:D15"/>
    <mergeCell ref="B18:D18"/>
    <mergeCell ref="B16:D16"/>
    <mergeCell ref="B8:D8"/>
    <mergeCell ref="B9:D9"/>
    <mergeCell ref="A1:E1"/>
    <mergeCell ref="A2:D2"/>
    <mergeCell ref="B3:D3"/>
    <mergeCell ref="B4:D4"/>
    <mergeCell ref="B5:D5"/>
    <mergeCell ref="B37:D37"/>
    <mergeCell ref="B36:D36"/>
    <mergeCell ref="B22:D22"/>
    <mergeCell ref="B24:D24"/>
    <mergeCell ref="B25:D25"/>
    <mergeCell ref="B26:D26"/>
    <mergeCell ref="B28:D28"/>
    <mergeCell ref="B31:D31"/>
    <mergeCell ref="B33:D33"/>
    <mergeCell ref="B34:D34"/>
    <mergeCell ref="B32:D32"/>
    <mergeCell ref="B35:D35"/>
    <mergeCell ref="B27:D27"/>
    <mergeCell ref="B30:D30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5" workbookViewId="0">
      <selection activeCell="J16" sqref="J1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5703125" customWidth="1"/>
    <col min="7" max="7" width="11" hidden="1" customWidth="1"/>
    <col min="8" max="8" width="0" hidden="1" customWidth="1"/>
  </cols>
  <sheetData>
    <row r="1" spans="1:8" ht="35.450000000000003" customHeight="1" x14ac:dyDescent="0.25">
      <c r="A1" s="187" t="s">
        <v>63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2625559.4999999995</v>
      </c>
      <c r="G3">
        <v>2609503.4999999995</v>
      </c>
      <c r="H3">
        <v>16056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2561295.7899999991</v>
      </c>
      <c r="G4">
        <v>2545239.7899999991</v>
      </c>
      <c r="H4">
        <v>16056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335267.5400000005</v>
      </c>
      <c r="G5">
        <v>334952.5400000005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9" customHeight="1" thickBot="1" x14ac:dyDescent="0.3">
      <c r="A8" s="5">
        <v>1</v>
      </c>
      <c r="B8" s="171" t="s">
        <v>17</v>
      </c>
      <c r="C8" s="172"/>
      <c r="D8" s="173"/>
      <c r="E8" s="10">
        <v>199986.81</v>
      </c>
    </row>
    <row r="9" spans="1:8" ht="40.9" customHeight="1" thickBot="1" x14ac:dyDescent="0.3">
      <c r="A9" s="5">
        <v>2</v>
      </c>
      <c r="B9" s="174" t="s">
        <v>18</v>
      </c>
      <c r="C9" s="175"/>
      <c r="D9" s="176"/>
      <c r="E9" s="8">
        <v>84586.13</v>
      </c>
    </row>
    <row r="10" spans="1:8" ht="40.9" customHeight="1" x14ac:dyDescent="0.25">
      <c r="A10" s="26">
        <v>3</v>
      </c>
      <c r="B10" s="159" t="s">
        <v>19</v>
      </c>
      <c r="C10" s="160"/>
      <c r="D10" s="161"/>
      <c r="E10" s="46">
        <v>385526.81</v>
      </c>
    </row>
    <row r="11" spans="1:8" x14ac:dyDescent="0.25">
      <c r="A11" s="27"/>
      <c r="B11" s="47" t="s">
        <v>20</v>
      </c>
      <c r="C11" s="48"/>
      <c r="D11" s="49"/>
      <c r="E11" s="50">
        <f>SUM(E12:E14)</f>
        <v>236672.61000000002</v>
      </c>
    </row>
    <row r="12" spans="1:8" x14ac:dyDescent="0.25">
      <c r="A12" s="51"/>
      <c r="B12" s="148" t="s">
        <v>155</v>
      </c>
      <c r="C12" s="149"/>
      <c r="D12" s="150"/>
      <c r="E12" s="52">
        <v>56506.51</v>
      </c>
    </row>
    <row r="13" spans="1:8" x14ac:dyDescent="0.25">
      <c r="A13" s="51"/>
      <c r="B13" s="148" t="s">
        <v>206</v>
      </c>
      <c r="C13" s="192"/>
      <c r="D13" s="193"/>
      <c r="E13" s="52">
        <v>154193.47</v>
      </c>
    </row>
    <row r="14" spans="1:8" x14ac:dyDescent="0.25">
      <c r="A14" s="51"/>
      <c r="B14" s="90" t="s">
        <v>210</v>
      </c>
      <c r="C14" s="93"/>
      <c r="D14" s="94"/>
      <c r="E14" s="53">
        <v>25972.63</v>
      </c>
    </row>
    <row r="15" spans="1:8" ht="15.75" thickBot="1" x14ac:dyDescent="0.3">
      <c r="A15" s="54"/>
      <c r="B15" s="200"/>
      <c r="C15" s="201"/>
      <c r="D15" s="202"/>
      <c r="E15" s="55"/>
    </row>
    <row r="16" spans="1:8" ht="40.9" customHeight="1" x14ac:dyDescent="0.25">
      <c r="A16" s="29">
        <v>4</v>
      </c>
      <c r="B16" s="159" t="s">
        <v>21</v>
      </c>
      <c r="C16" s="160"/>
      <c r="D16" s="161"/>
      <c r="E16" s="46">
        <f>296720.49+62034.65</f>
        <v>358755.14</v>
      </c>
    </row>
    <row r="17" spans="1:5" x14ac:dyDescent="0.25">
      <c r="A17" s="27"/>
      <c r="B17" s="47" t="s">
        <v>20</v>
      </c>
      <c r="C17" s="48"/>
      <c r="D17" s="49"/>
      <c r="E17" s="50"/>
    </row>
    <row r="18" spans="1:5" ht="15.75" thickBot="1" x14ac:dyDescent="0.3">
      <c r="A18" s="56"/>
      <c r="B18" s="181"/>
      <c r="C18" s="182"/>
      <c r="D18" s="183"/>
      <c r="E18" s="19"/>
    </row>
    <row r="19" spans="1:5" ht="15.75" thickBot="1" x14ac:dyDescent="0.3">
      <c r="A19" s="5">
        <v>5</v>
      </c>
      <c r="B19" s="180" t="s">
        <v>22</v>
      </c>
      <c r="C19" s="180"/>
      <c r="D19" s="180"/>
      <c r="E19" s="17">
        <v>3860</v>
      </c>
    </row>
    <row r="20" spans="1:5" ht="28.15" customHeight="1" thickBot="1" x14ac:dyDescent="0.3">
      <c r="A20" s="28">
        <v>6</v>
      </c>
      <c r="B20" s="154" t="s">
        <v>23</v>
      </c>
      <c r="C20" s="155"/>
      <c r="D20" s="156"/>
      <c r="E20" s="57">
        <v>19440</v>
      </c>
    </row>
    <row r="21" spans="1:5" x14ac:dyDescent="0.25">
      <c r="A21" s="26">
        <v>7</v>
      </c>
      <c r="B21" s="163" t="s">
        <v>24</v>
      </c>
      <c r="C21" s="164"/>
      <c r="D21" s="165"/>
      <c r="E21" s="58">
        <f>SUM(E23:E26)</f>
        <v>269119.98</v>
      </c>
    </row>
    <row r="22" spans="1:5" ht="14.45" customHeight="1" x14ac:dyDescent="0.25">
      <c r="A22" s="27"/>
      <c r="B22" s="59" t="s">
        <v>25</v>
      </c>
      <c r="C22" s="14"/>
      <c r="D22" s="15"/>
      <c r="E22" s="60"/>
    </row>
    <row r="23" spans="1:5" x14ac:dyDescent="0.25">
      <c r="A23" s="51"/>
      <c r="B23" s="157" t="s">
        <v>26</v>
      </c>
      <c r="C23" s="157"/>
      <c r="D23" s="157"/>
      <c r="E23" s="13">
        <v>257591.34</v>
      </c>
    </row>
    <row r="24" spans="1:5" ht="14.45" customHeight="1" x14ac:dyDescent="0.25">
      <c r="A24" s="61"/>
      <c r="B24" s="157" t="s">
        <v>27</v>
      </c>
      <c r="C24" s="157"/>
      <c r="D24" s="157"/>
      <c r="E24" s="13">
        <v>11362.26</v>
      </c>
    </row>
    <row r="25" spans="1:5" x14ac:dyDescent="0.25">
      <c r="A25" s="30"/>
      <c r="B25" s="166" t="s">
        <v>28</v>
      </c>
      <c r="C25" s="167"/>
      <c r="D25" s="168"/>
      <c r="E25" s="13">
        <v>166.38</v>
      </c>
    </row>
    <row r="26" spans="1:5" ht="15.75" thickBot="1" x14ac:dyDescent="0.3">
      <c r="A26" s="62"/>
      <c r="B26" s="158" t="s">
        <v>29</v>
      </c>
      <c r="C26" s="158"/>
      <c r="D26" s="158"/>
      <c r="E26" s="16">
        <v>0</v>
      </c>
    </row>
    <row r="27" spans="1:5" ht="26.45" customHeight="1" x14ac:dyDescent="0.25">
      <c r="A27" s="26">
        <v>8</v>
      </c>
      <c r="B27" s="159" t="s">
        <v>30</v>
      </c>
      <c r="C27" s="160"/>
      <c r="D27" s="161"/>
      <c r="E27" s="58">
        <f>SUM(E29:E30)</f>
        <v>4212.6000000000004</v>
      </c>
    </row>
    <row r="28" spans="1:5" x14ac:dyDescent="0.25">
      <c r="A28" s="27"/>
      <c r="B28" s="59" t="s">
        <v>25</v>
      </c>
      <c r="C28" s="11"/>
      <c r="D28" s="12"/>
      <c r="E28" s="60"/>
    </row>
    <row r="29" spans="1:5" ht="14.45" customHeight="1" x14ac:dyDescent="0.25">
      <c r="A29" s="27"/>
      <c r="B29" s="162" t="s">
        <v>31</v>
      </c>
      <c r="C29" s="162"/>
      <c r="D29" s="162"/>
      <c r="E29" s="13">
        <v>4212.6000000000004</v>
      </c>
    </row>
    <row r="30" spans="1:5" ht="15.75" thickBot="1" x14ac:dyDescent="0.3">
      <c r="A30" s="28"/>
      <c r="B30" s="169" t="s">
        <v>32</v>
      </c>
      <c r="C30" s="169"/>
      <c r="D30" s="169"/>
      <c r="E30" s="16">
        <v>0</v>
      </c>
    </row>
    <row r="31" spans="1:5" ht="15.75" thickBot="1" x14ac:dyDescent="0.3">
      <c r="A31" s="9">
        <v>9</v>
      </c>
      <c r="B31" s="151" t="s">
        <v>10</v>
      </c>
      <c r="C31" s="152"/>
      <c r="D31" s="153"/>
      <c r="E31" s="17">
        <v>43996.2</v>
      </c>
    </row>
    <row r="32" spans="1:5" ht="15.75" thickBot="1" x14ac:dyDescent="0.3">
      <c r="A32" s="9">
        <v>10</v>
      </c>
      <c r="B32" s="151" t="s">
        <v>11</v>
      </c>
      <c r="C32" s="152"/>
      <c r="D32" s="153"/>
      <c r="E32" s="17">
        <v>19484.7</v>
      </c>
    </row>
    <row r="33" spans="1:6" ht="15.75" thickBot="1" x14ac:dyDescent="0.3">
      <c r="A33" s="9">
        <v>11</v>
      </c>
      <c r="B33" s="151" t="s">
        <v>12</v>
      </c>
      <c r="C33" s="152"/>
      <c r="D33" s="153"/>
      <c r="E33" s="17">
        <v>113759.54</v>
      </c>
    </row>
    <row r="34" spans="1:6" ht="15.75" thickBot="1" x14ac:dyDescent="0.3">
      <c r="A34" s="9">
        <v>12</v>
      </c>
      <c r="B34" s="151" t="s">
        <v>33</v>
      </c>
      <c r="C34" s="152"/>
      <c r="D34" s="153"/>
      <c r="E34" s="17">
        <v>47080.56</v>
      </c>
    </row>
    <row r="35" spans="1:6" ht="15.75" thickBot="1" x14ac:dyDescent="0.3">
      <c r="A35" s="9">
        <v>13</v>
      </c>
      <c r="B35" s="151" t="s">
        <v>34</v>
      </c>
      <c r="C35" s="152"/>
      <c r="D35" s="153"/>
      <c r="E35" s="17">
        <v>110969.05</v>
      </c>
    </row>
    <row r="36" spans="1:6" ht="26.45" customHeight="1" thickBot="1" x14ac:dyDescent="0.3">
      <c r="A36" s="5">
        <v>14</v>
      </c>
      <c r="B36" s="145" t="s">
        <v>35</v>
      </c>
      <c r="C36" s="146"/>
      <c r="D36" s="147"/>
      <c r="E36" s="20">
        <v>174153.19</v>
      </c>
      <c r="F36" s="74"/>
    </row>
    <row r="37" spans="1:6" ht="15.75" thickBot="1" x14ac:dyDescent="0.3">
      <c r="A37" s="9">
        <v>15</v>
      </c>
      <c r="B37" s="104" t="s">
        <v>43</v>
      </c>
      <c r="C37" s="105"/>
      <c r="D37" s="105"/>
      <c r="E37" s="106">
        <v>18426.07</v>
      </c>
      <c r="F37" s="74"/>
    </row>
    <row r="38" spans="1:6" ht="15.75" thickBot="1" x14ac:dyDescent="0.3">
      <c r="A38" s="5">
        <v>16</v>
      </c>
      <c r="B38" s="63" t="s">
        <v>36</v>
      </c>
      <c r="C38" s="64"/>
      <c r="D38" s="64"/>
      <c r="E38" s="8">
        <f>SUM(E36+E35+E34+E33+E32+E31+E27+E21+E20+E19+E16+E10+E9+E8+E37)</f>
        <v>1853356.78</v>
      </c>
    </row>
  </sheetData>
  <mergeCells count="30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5:D35"/>
    <mergeCell ref="B33:D33"/>
    <mergeCell ref="B19:D19"/>
    <mergeCell ref="B18:D18"/>
    <mergeCell ref="B15:D15"/>
    <mergeCell ref="B16:D16"/>
    <mergeCell ref="B36:D36"/>
    <mergeCell ref="B12:D12"/>
    <mergeCell ref="B13:D13"/>
    <mergeCell ref="B34:D34"/>
    <mergeCell ref="B20:D20"/>
    <mergeCell ref="B23:D23"/>
    <mergeCell ref="B24:D24"/>
    <mergeCell ref="B26:D26"/>
    <mergeCell ref="B27:D27"/>
    <mergeCell ref="B29:D29"/>
    <mergeCell ref="B31:D31"/>
    <mergeCell ref="B32:D32"/>
    <mergeCell ref="B21:D21"/>
    <mergeCell ref="B25:D25"/>
    <mergeCell ref="B30:D30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3" workbookViewId="0">
      <selection activeCell="F27" sqref="F27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7109375" customWidth="1"/>
    <col min="7" max="7" width="11" hidden="1" customWidth="1"/>
    <col min="8" max="8" width="0" hidden="1" customWidth="1"/>
  </cols>
  <sheetData>
    <row r="1" spans="1:8" ht="31.9" customHeight="1" x14ac:dyDescent="0.25">
      <c r="A1" s="187" t="s">
        <v>62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3450959.42</v>
      </c>
      <c r="G3">
        <v>3434471.42</v>
      </c>
      <c r="H3">
        <v>16488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3380763.88</v>
      </c>
      <c r="G4">
        <v>3364275.88</v>
      </c>
      <c r="H4">
        <v>16488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468838.16000000015</v>
      </c>
      <c r="G5">
        <v>468523.16000000015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1.45" customHeight="1" thickBot="1" x14ac:dyDescent="0.3">
      <c r="A8" s="5">
        <v>1</v>
      </c>
      <c r="B8" s="171" t="s">
        <v>17</v>
      </c>
      <c r="C8" s="172"/>
      <c r="D8" s="173"/>
      <c r="E8" s="10">
        <v>262491.57</v>
      </c>
    </row>
    <row r="9" spans="1:8" ht="41.45" customHeight="1" thickBot="1" x14ac:dyDescent="0.3">
      <c r="A9" s="5">
        <v>2</v>
      </c>
      <c r="B9" s="174" t="s">
        <v>18</v>
      </c>
      <c r="C9" s="175"/>
      <c r="D9" s="176"/>
      <c r="E9" s="8">
        <v>111041.05</v>
      </c>
    </row>
    <row r="10" spans="1:8" ht="41.45" customHeight="1" x14ac:dyDescent="0.25">
      <c r="A10" s="26">
        <v>3</v>
      </c>
      <c r="B10" s="159" t="s">
        <v>19</v>
      </c>
      <c r="C10" s="160"/>
      <c r="D10" s="161"/>
      <c r="E10" s="46">
        <v>730342.34</v>
      </c>
    </row>
    <row r="11" spans="1:8" x14ac:dyDescent="0.25">
      <c r="A11" s="27"/>
      <c r="B11" s="47" t="s">
        <v>20</v>
      </c>
      <c r="C11" s="48"/>
      <c r="D11" s="49"/>
      <c r="E11" s="50">
        <f>SUM(E12:E14)</f>
        <v>611217.76</v>
      </c>
    </row>
    <row r="12" spans="1:8" x14ac:dyDescent="0.25">
      <c r="A12" s="51"/>
      <c r="B12" s="148" t="s">
        <v>130</v>
      </c>
      <c r="C12" s="149"/>
      <c r="D12" s="150"/>
      <c r="E12" s="52">
        <v>502870.15</v>
      </c>
    </row>
    <row r="13" spans="1:8" x14ac:dyDescent="0.25">
      <c r="A13" s="51"/>
      <c r="B13" s="148" t="s">
        <v>199</v>
      </c>
      <c r="C13" s="192"/>
      <c r="D13" s="193"/>
      <c r="E13" s="52">
        <v>87894.12</v>
      </c>
    </row>
    <row r="14" spans="1:8" ht="16.149999999999999" customHeight="1" x14ac:dyDescent="0.25">
      <c r="A14" s="51"/>
      <c r="B14" s="177" t="s">
        <v>208</v>
      </c>
      <c r="C14" s="178"/>
      <c r="D14" s="179"/>
      <c r="E14" s="53">
        <v>20453.490000000002</v>
      </c>
    </row>
    <row r="15" spans="1:8" ht="15.75" thickBot="1" x14ac:dyDescent="0.3">
      <c r="A15" s="54"/>
      <c r="B15" s="184"/>
      <c r="C15" s="185"/>
      <c r="D15" s="186"/>
      <c r="E15" s="55"/>
    </row>
    <row r="16" spans="1:8" ht="40.15" customHeight="1" x14ac:dyDescent="0.25">
      <c r="A16" s="29">
        <v>4</v>
      </c>
      <c r="B16" s="159" t="s">
        <v>21</v>
      </c>
      <c r="C16" s="160"/>
      <c r="D16" s="161"/>
      <c r="E16" s="46">
        <f>386120.66+81436.46</f>
        <v>467557.12</v>
      </c>
    </row>
    <row r="17" spans="1:5" x14ac:dyDescent="0.25">
      <c r="A17" s="27"/>
      <c r="B17" s="47" t="s">
        <v>20</v>
      </c>
      <c r="C17" s="48"/>
      <c r="D17" s="49"/>
      <c r="E17" s="50"/>
    </row>
    <row r="18" spans="1:5" ht="15.75" thickBot="1" x14ac:dyDescent="0.3">
      <c r="A18" s="56"/>
      <c r="B18" s="181"/>
      <c r="C18" s="182"/>
      <c r="D18" s="183"/>
      <c r="E18" s="19"/>
    </row>
    <row r="19" spans="1:5" ht="15.75" thickBot="1" x14ac:dyDescent="0.3">
      <c r="A19" s="5">
        <v>5</v>
      </c>
      <c r="B19" s="180" t="s">
        <v>22</v>
      </c>
      <c r="C19" s="180"/>
      <c r="D19" s="180"/>
      <c r="E19" s="17">
        <v>0</v>
      </c>
    </row>
    <row r="20" spans="1:5" ht="28.15" customHeight="1" thickBot="1" x14ac:dyDescent="0.3">
      <c r="A20" s="28">
        <v>6</v>
      </c>
      <c r="B20" s="154" t="s">
        <v>23</v>
      </c>
      <c r="C20" s="155"/>
      <c r="D20" s="156"/>
      <c r="E20" s="57">
        <v>25920</v>
      </c>
    </row>
    <row r="21" spans="1:5" ht="14.45" customHeight="1" x14ac:dyDescent="0.25">
      <c r="A21" s="26">
        <v>7</v>
      </c>
      <c r="B21" s="163" t="s">
        <v>24</v>
      </c>
      <c r="C21" s="164"/>
      <c r="D21" s="165"/>
      <c r="E21" s="58">
        <f>SUM(E23:E26)</f>
        <v>358826.64</v>
      </c>
    </row>
    <row r="22" spans="1:5" x14ac:dyDescent="0.25">
      <c r="A22" s="27"/>
      <c r="B22" s="59" t="s">
        <v>25</v>
      </c>
      <c r="C22" s="14"/>
      <c r="D22" s="15"/>
      <c r="E22" s="60"/>
    </row>
    <row r="23" spans="1:5" ht="14.45" customHeight="1" x14ac:dyDescent="0.25">
      <c r="A23" s="51"/>
      <c r="B23" s="157" t="s">
        <v>26</v>
      </c>
      <c r="C23" s="157"/>
      <c r="D23" s="157"/>
      <c r="E23" s="13">
        <v>343455.12</v>
      </c>
    </row>
    <row r="24" spans="1:5" ht="15" customHeight="1" x14ac:dyDescent="0.25">
      <c r="A24" s="61"/>
      <c r="B24" s="157" t="s">
        <v>27</v>
      </c>
      <c r="C24" s="157"/>
      <c r="D24" s="157"/>
      <c r="E24" s="13">
        <v>15149.68</v>
      </c>
    </row>
    <row r="25" spans="1:5" ht="14.45" customHeight="1" x14ac:dyDescent="0.25">
      <c r="A25" s="30"/>
      <c r="B25" s="166" t="s">
        <v>28</v>
      </c>
      <c r="C25" s="167"/>
      <c r="D25" s="168"/>
      <c r="E25" s="13">
        <v>221.84</v>
      </c>
    </row>
    <row r="26" spans="1:5" ht="15.75" thickBot="1" x14ac:dyDescent="0.3">
      <c r="A26" s="62"/>
      <c r="B26" s="158" t="s">
        <v>29</v>
      </c>
      <c r="C26" s="158"/>
      <c r="D26" s="158"/>
      <c r="E26" s="16">
        <v>0</v>
      </c>
    </row>
    <row r="27" spans="1:5" ht="27" customHeight="1" x14ac:dyDescent="0.25">
      <c r="A27" s="26">
        <v>8</v>
      </c>
      <c r="B27" s="159" t="s">
        <v>30</v>
      </c>
      <c r="C27" s="160"/>
      <c r="D27" s="161"/>
      <c r="E27" s="58">
        <f>SUM(E29:E30)</f>
        <v>67031.399999999994</v>
      </c>
    </row>
    <row r="28" spans="1:5" x14ac:dyDescent="0.25">
      <c r="A28" s="27"/>
      <c r="B28" s="59" t="s">
        <v>25</v>
      </c>
      <c r="C28" s="11"/>
      <c r="D28" s="12"/>
      <c r="E28" s="60"/>
    </row>
    <row r="29" spans="1:5" x14ac:dyDescent="0.25">
      <c r="A29" s="27"/>
      <c r="B29" s="162" t="s">
        <v>31</v>
      </c>
      <c r="C29" s="162"/>
      <c r="D29" s="162"/>
      <c r="E29" s="13">
        <v>7211.4</v>
      </c>
    </row>
    <row r="30" spans="1:5" ht="14.45" customHeight="1" thickBot="1" x14ac:dyDescent="0.3">
      <c r="A30" s="28"/>
      <c r="B30" s="169" t="s">
        <v>32</v>
      </c>
      <c r="C30" s="169"/>
      <c r="D30" s="169"/>
      <c r="E30" s="16">
        <v>59820</v>
      </c>
    </row>
    <row r="31" spans="1:5" ht="15.75" thickBot="1" x14ac:dyDescent="0.3">
      <c r="A31" s="9">
        <v>9</v>
      </c>
      <c r="B31" s="151" t="s">
        <v>10</v>
      </c>
      <c r="C31" s="152"/>
      <c r="D31" s="153"/>
      <c r="E31" s="17">
        <v>57666.12</v>
      </c>
    </row>
    <row r="32" spans="1:5" ht="15.75" thickBot="1" x14ac:dyDescent="0.3">
      <c r="A32" s="9">
        <v>10</v>
      </c>
      <c r="B32" s="151" t="s">
        <v>11</v>
      </c>
      <c r="C32" s="152"/>
      <c r="D32" s="153"/>
      <c r="E32" s="17">
        <v>27679.200000000001</v>
      </c>
    </row>
    <row r="33" spans="1:6" ht="15.75" thickBot="1" x14ac:dyDescent="0.3">
      <c r="A33" s="9">
        <v>11</v>
      </c>
      <c r="B33" s="151" t="s">
        <v>12</v>
      </c>
      <c r="C33" s="152"/>
      <c r="D33" s="153"/>
      <c r="E33" s="17">
        <v>114338.65</v>
      </c>
    </row>
    <row r="34" spans="1:6" ht="15.75" thickBot="1" x14ac:dyDescent="0.3">
      <c r="A34" s="9">
        <v>12</v>
      </c>
      <c r="B34" s="151" t="s">
        <v>33</v>
      </c>
      <c r="C34" s="152"/>
      <c r="D34" s="153"/>
      <c r="E34" s="17">
        <v>62230.67</v>
      </c>
    </row>
    <row r="35" spans="1:6" ht="15.75" thickBot="1" x14ac:dyDescent="0.3">
      <c r="A35" s="9">
        <v>13</v>
      </c>
      <c r="B35" s="151" t="s">
        <v>34</v>
      </c>
      <c r="C35" s="152"/>
      <c r="D35" s="153"/>
      <c r="E35" s="17">
        <v>145448.09</v>
      </c>
    </row>
    <row r="36" spans="1:6" ht="28.15" customHeight="1" thickBot="1" x14ac:dyDescent="0.3">
      <c r="A36" s="5">
        <v>14</v>
      </c>
      <c r="B36" s="145" t="s">
        <v>35</v>
      </c>
      <c r="C36" s="146"/>
      <c r="D36" s="147"/>
      <c r="E36" s="20">
        <v>243050.96</v>
      </c>
      <c r="F36" s="74"/>
    </row>
    <row r="37" spans="1:6" ht="15.75" thickBot="1" x14ac:dyDescent="0.3">
      <c r="A37" s="9">
        <v>15</v>
      </c>
      <c r="B37" s="104" t="s">
        <v>43</v>
      </c>
      <c r="C37" s="105"/>
      <c r="D37" s="105"/>
      <c r="E37" s="106">
        <v>24151.200000000001</v>
      </c>
      <c r="F37" s="74"/>
    </row>
    <row r="38" spans="1:6" ht="15.75" thickBot="1" x14ac:dyDescent="0.3">
      <c r="A38" s="5">
        <v>16</v>
      </c>
      <c r="B38" s="63" t="s">
        <v>36</v>
      </c>
      <c r="C38" s="64"/>
      <c r="D38" s="64"/>
      <c r="E38" s="8">
        <f>SUM(E36+E35+E34+E33+E32+E31+E27+E21+E20+E19+E16+E10+E9+E8+E37)</f>
        <v>2697775.01</v>
      </c>
    </row>
  </sheetData>
  <mergeCells count="31">
    <mergeCell ref="B18:D18"/>
    <mergeCell ref="B20:D20"/>
    <mergeCell ref="B12:D12"/>
    <mergeCell ref="B13:D13"/>
    <mergeCell ref="B14:D14"/>
    <mergeCell ref="B19:D19"/>
    <mergeCell ref="B7:D7"/>
    <mergeCell ref="B10:D10"/>
    <mergeCell ref="B15:D15"/>
    <mergeCell ref="B16:D16"/>
    <mergeCell ref="B8:D8"/>
    <mergeCell ref="B9:D9"/>
    <mergeCell ref="A1:E1"/>
    <mergeCell ref="A2:D2"/>
    <mergeCell ref="B3:D3"/>
    <mergeCell ref="B4:D4"/>
    <mergeCell ref="B5:D5"/>
    <mergeCell ref="B36:D36"/>
    <mergeCell ref="B35:D35"/>
    <mergeCell ref="B21:D21"/>
    <mergeCell ref="B23:D23"/>
    <mergeCell ref="B24:D24"/>
    <mergeCell ref="B25:D25"/>
    <mergeCell ref="B27:D27"/>
    <mergeCell ref="B30:D30"/>
    <mergeCell ref="B32:D32"/>
    <mergeCell ref="B33:D33"/>
    <mergeCell ref="B31:D31"/>
    <mergeCell ref="B34:D34"/>
    <mergeCell ref="B26:D26"/>
    <mergeCell ref="B29:D29"/>
  </mergeCells>
  <pageMargins left="0.7" right="0.7" top="0.75" bottom="0.75" header="0.3" footer="0.3"/>
  <pageSetup paperSize="9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4" workbookViewId="0">
      <selection activeCell="M9" sqref="M9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7109375" customWidth="1"/>
    <col min="7" max="7" width="11" hidden="1" customWidth="1"/>
    <col min="8" max="8" width="0" hidden="1" customWidth="1"/>
  </cols>
  <sheetData>
    <row r="1" spans="1:8" ht="39.75" customHeight="1" x14ac:dyDescent="0.25">
      <c r="A1" s="187" t="s">
        <v>61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2354426.29</v>
      </c>
      <c r="G3">
        <v>2314406.29</v>
      </c>
      <c r="H3">
        <v>40020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2401031.37</v>
      </c>
      <c r="G4">
        <v>2337011.37</v>
      </c>
      <c r="H4">
        <v>64020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246205.46999999974</v>
      </c>
      <c r="G5">
        <v>239140.46999999974</v>
      </c>
      <c r="H5">
        <v>7065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" customHeight="1" thickBot="1" x14ac:dyDescent="0.3">
      <c r="A8" s="5">
        <v>1</v>
      </c>
      <c r="B8" s="171" t="s">
        <v>17</v>
      </c>
      <c r="C8" s="172"/>
      <c r="D8" s="173"/>
      <c r="E8" s="10">
        <v>174011.89</v>
      </c>
    </row>
    <row r="9" spans="1:8" ht="42" customHeight="1" thickBot="1" x14ac:dyDescent="0.3">
      <c r="A9" s="5">
        <v>2</v>
      </c>
      <c r="B9" s="174" t="s">
        <v>18</v>
      </c>
      <c r="C9" s="175"/>
      <c r="D9" s="176"/>
      <c r="E9" s="8">
        <v>84756.72</v>
      </c>
    </row>
    <row r="10" spans="1:8" ht="42" customHeight="1" x14ac:dyDescent="0.25">
      <c r="A10" s="26">
        <v>3</v>
      </c>
      <c r="B10" s="159" t="s">
        <v>19</v>
      </c>
      <c r="C10" s="160"/>
      <c r="D10" s="161"/>
      <c r="E10" s="46">
        <v>94751.28</v>
      </c>
    </row>
    <row r="11" spans="1:8" x14ac:dyDescent="0.25">
      <c r="A11" s="27"/>
      <c r="B11" s="47" t="s">
        <v>20</v>
      </c>
      <c r="C11" s="48"/>
      <c r="D11" s="49"/>
      <c r="E11" s="50">
        <f>E12</f>
        <v>12037.89</v>
      </c>
    </row>
    <row r="12" spans="1:8" x14ac:dyDescent="0.25">
      <c r="A12" s="51"/>
      <c r="B12" s="148" t="s">
        <v>200</v>
      </c>
      <c r="C12" s="149"/>
      <c r="D12" s="150"/>
      <c r="E12" s="52">
        <v>12037.89</v>
      </c>
    </row>
    <row r="13" spans="1:8" ht="15.75" thickBot="1" x14ac:dyDescent="0.3">
      <c r="A13" s="54"/>
      <c r="B13" s="200"/>
      <c r="C13" s="201"/>
      <c r="D13" s="202"/>
      <c r="E13" s="55"/>
    </row>
    <row r="14" spans="1:8" ht="39.6" customHeight="1" x14ac:dyDescent="0.25">
      <c r="A14" s="29">
        <v>4</v>
      </c>
      <c r="B14" s="159" t="s">
        <v>21</v>
      </c>
      <c r="C14" s="160"/>
      <c r="D14" s="161"/>
      <c r="E14" s="46">
        <f>247950.78+52589.05</f>
        <v>300539.83</v>
      </c>
    </row>
    <row r="15" spans="1:8" x14ac:dyDescent="0.25">
      <c r="A15" s="27"/>
      <c r="B15" s="47" t="s">
        <v>20</v>
      </c>
      <c r="C15" s="48"/>
      <c r="D15" s="49"/>
      <c r="E15" s="50"/>
    </row>
    <row r="16" spans="1:8" ht="15.75" thickBot="1" x14ac:dyDescent="0.3">
      <c r="A16" s="56"/>
      <c r="B16" s="181"/>
      <c r="C16" s="182"/>
      <c r="D16" s="183"/>
      <c r="E16" s="19"/>
    </row>
    <row r="17" spans="1:5" ht="15.75" thickBot="1" x14ac:dyDescent="0.3">
      <c r="A17" s="5">
        <v>5</v>
      </c>
      <c r="B17" s="180" t="s">
        <v>22</v>
      </c>
      <c r="C17" s="180"/>
      <c r="D17" s="180"/>
      <c r="E17" s="17">
        <v>2840</v>
      </c>
    </row>
    <row r="18" spans="1:5" ht="27" customHeight="1" thickBot="1" x14ac:dyDescent="0.3">
      <c r="A18" s="28">
        <v>6</v>
      </c>
      <c r="B18" s="154" t="s">
        <v>23</v>
      </c>
      <c r="C18" s="155"/>
      <c r="D18" s="156"/>
      <c r="E18" s="57">
        <v>9360</v>
      </c>
    </row>
    <row r="19" spans="1:5" x14ac:dyDescent="0.25">
      <c r="A19" s="26">
        <v>7</v>
      </c>
      <c r="B19" s="163" t="s">
        <v>24</v>
      </c>
      <c r="C19" s="164"/>
      <c r="D19" s="165"/>
      <c r="E19" s="58">
        <f>SUM(E21:E24)</f>
        <v>223101.11000000002</v>
      </c>
    </row>
    <row r="20" spans="1:5" ht="14.45" customHeight="1" x14ac:dyDescent="0.25">
      <c r="A20" s="27"/>
      <c r="B20" s="59" t="s">
        <v>25</v>
      </c>
      <c r="C20" s="14"/>
      <c r="D20" s="15"/>
      <c r="E20" s="60"/>
    </row>
    <row r="21" spans="1:5" x14ac:dyDescent="0.25">
      <c r="A21" s="51"/>
      <c r="B21" s="157" t="s">
        <v>26</v>
      </c>
      <c r="C21" s="157"/>
      <c r="D21" s="157"/>
      <c r="E21" s="13">
        <v>178006.04</v>
      </c>
    </row>
    <row r="22" spans="1:5" ht="14.45" customHeight="1" x14ac:dyDescent="0.25">
      <c r="A22" s="61"/>
      <c r="B22" s="157" t="s">
        <v>27</v>
      </c>
      <c r="C22" s="157"/>
      <c r="D22" s="157"/>
      <c r="E22" s="13">
        <v>4984.1499999999996</v>
      </c>
    </row>
    <row r="23" spans="1:5" x14ac:dyDescent="0.25">
      <c r="A23" s="30"/>
      <c r="B23" s="166" t="s">
        <v>28</v>
      </c>
      <c r="C23" s="167"/>
      <c r="D23" s="168"/>
      <c r="E23" s="13">
        <v>110.92</v>
      </c>
    </row>
    <row r="24" spans="1:5" ht="15.75" thickBot="1" x14ac:dyDescent="0.3">
      <c r="A24" s="62"/>
      <c r="B24" s="158" t="s">
        <v>29</v>
      </c>
      <c r="C24" s="158"/>
      <c r="D24" s="158"/>
      <c r="E24" s="16">
        <v>40000</v>
      </c>
    </row>
    <row r="25" spans="1:5" ht="26.45" customHeight="1" x14ac:dyDescent="0.25">
      <c r="A25" s="26">
        <v>8</v>
      </c>
      <c r="B25" s="159" t="s">
        <v>30</v>
      </c>
      <c r="C25" s="160"/>
      <c r="D25" s="161"/>
      <c r="E25" s="58">
        <f>SUM(E27:E28)</f>
        <v>12734.82</v>
      </c>
    </row>
    <row r="26" spans="1:5" x14ac:dyDescent="0.25">
      <c r="A26" s="27"/>
      <c r="B26" s="59" t="s">
        <v>25</v>
      </c>
      <c r="C26" s="11"/>
      <c r="D26" s="12"/>
      <c r="E26" s="60"/>
    </row>
    <row r="27" spans="1:5" ht="14.45" customHeight="1" x14ac:dyDescent="0.25">
      <c r="A27" s="27"/>
      <c r="B27" s="162" t="s">
        <v>31</v>
      </c>
      <c r="C27" s="162"/>
      <c r="D27" s="162"/>
      <c r="E27" s="13">
        <v>2234.8200000000002</v>
      </c>
    </row>
    <row r="28" spans="1:5" ht="15.75" thickBot="1" x14ac:dyDescent="0.3">
      <c r="A28" s="28"/>
      <c r="B28" s="169" t="s">
        <v>32</v>
      </c>
      <c r="C28" s="169"/>
      <c r="D28" s="169"/>
      <c r="E28" s="16">
        <v>10500</v>
      </c>
    </row>
    <row r="29" spans="1:5" ht="15.75" thickBot="1" x14ac:dyDescent="0.3">
      <c r="A29" s="9">
        <v>9</v>
      </c>
      <c r="B29" s="151" t="s">
        <v>10</v>
      </c>
      <c r="C29" s="152"/>
      <c r="D29" s="153"/>
      <c r="E29" s="17">
        <v>37122.6</v>
      </c>
    </row>
    <row r="30" spans="1:5" ht="15.75" thickBot="1" x14ac:dyDescent="0.3">
      <c r="A30" s="9">
        <v>10</v>
      </c>
      <c r="B30" s="151" t="s">
        <v>11</v>
      </c>
      <c r="C30" s="152"/>
      <c r="D30" s="153"/>
      <c r="E30" s="17">
        <v>18938.400000000001</v>
      </c>
    </row>
    <row r="31" spans="1:5" ht="15.75" thickBot="1" x14ac:dyDescent="0.3">
      <c r="A31" s="9">
        <v>11</v>
      </c>
      <c r="B31" s="151" t="s">
        <v>12</v>
      </c>
      <c r="C31" s="152"/>
      <c r="D31" s="153"/>
      <c r="E31" s="17">
        <v>96438.12</v>
      </c>
    </row>
    <row r="32" spans="1:5" ht="15.75" thickBot="1" x14ac:dyDescent="0.3">
      <c r="A32" s="9">
        <v>12</v>
      </c>
      <c r="B32" s="151" t="s">
        <v>33</v>
      </c>
      <c r="C32" s="152"/>
      <c r="D32" s="153"/>
      <c r="E32" s="17">
        <v>43228.85</v>
      </c>
    </row>
    <row r="33" spans="1:6" ht="15.75" thickBot="1" x14ac:dyDescent="0.3">
      <c r="A33" s="9">
        <v>13</v>
      </c>
      <c r="B33" s="151" t="s">
        <v>34</v>
      </c>
      <c r="C33" s="152"/>
      <c r="D33" s="153"/>
      <c r="E33" s="17">
        <v>93773.39</v>
      </c>
    </row>
    <row r="34" spans="1:6" ht="27" customHeight="1" thickBot="1" x14ac:dyDescent="0.3">
      <c r="A34" s="5">
        <v>14</v>
      </c>
      <c r="B34" s="145" t="s">
        <v>35</v>
      </c>
      <c r="C34" s="146"/>
      <c r="D34" s="147"/>
      <c r="E34" s="20">
        <v>283433.98</v>
      </c>
      <c r="F34" s="74"/>
    </row>
    <row r="35" spans="1:6" ht="15.75" thickBot="1" x14ac:dyDescent="0.3">
      <c r="A35" s="9">
        <v>15</v>
      </c>
      <c r="B35" s="104" t="s">
        <v>43</v>
      </c>
      <c r="C35" s="105"/>
      <c r="D35" s="105"/>
      <c r="E35" s="106">
        <v>15570.78</v>
      </c>
      <c r="F35" s="74"/>
    </row>
    <row r="36" spans="1:6" ht="15.75" thickBot="1" x14ac:dyDescent="0.3">
      <c r="A36" s="5">
        <v>16</v>
      </c>
      <c r="B36" s="63" t="s">
        <v>36</v>
      </c>
      <c r="C36" s="64"/>
      <c r="D36" s="64"/>
      <c r="E36" s="8">
        <f>SUM(E34+E33+E32+E31+E30+E29+E25+E19+E18+E17+E14+E10+E9+E8+E35)</f>
        <v>1490601.7699999998</v>
      </c>
    </row>
  </sheetData>
  <mergeCells count="29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3:D33"/>
    <mergeCell ref="B31:D31"/>
    <mergeCell ref="B17:D17"/>
    <mergeCell ref="B16:D16"/>
    <mergeCell ref="B13:D13"/>
    <mergeCell ref="B14:D14"/>
    <mergeCell ref="B34:D34"/>
    <mergeCell ref="B12:D12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3" zoomScaleNormal="100" workbookViewId="0">
      <selection activeCell="F25" sqref="F25"/>
    </sheetView>
  </sheetViews>
  <sheetFormatPr defaultRowHeight="15" x14ac:dyDescent="0.25"/>
  <cols>
    <col min="1" max="1" width="3.85546875" style="1" customWidth="1"/>
    <col min="2" max="2" width="45.140625" style="2" customWidth="1"/>
    <col min="3" max="3" width="11.42578125" style="3" customWidth="1"/>
    <col min="4" max="4" width="11.28515625" bestFit="1" customWidth="1"/>
    <col min="5" max="5" width="16.140625" customWidth="1"/>
    <col min="6" max="6" width="13" customWidth="1"/>
    <col min="7" max="7" width="11" hidden="1" customWidth="1"/>
    <col min="8" max="8" width="0" hidden="1" customWidth="1"/>
  </cols>
  <sheetData>
    <row r="1" spans="1:8" ht="35.450000000000003" customHeight="1" x14ac:dyDescent="0.25">
      <c r="A1" s="187" t="s">
        <v>60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3236357.7000000007</v>
      </c>
      <c r="G3">
        <v>3160904.4800000004</v>
      </c>
      <c r="H3">
        <v>75453.22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>SUM(G4:H4)</f>
        <v>3117987.2600000002</v>
      </c>
      <c r="G4">
        <v>3042534.04</v>
      </c>
      <c r="H4">
        <v>75453.22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646542.17000000039</v>
      </c>
      <c r="G5">
        <v>646227.17000000039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39.6" customHeight="1" thickBot="1" x14ac:dyDescent="0.3">
      <c r="A8" s="5">
        <v>1</v>
      </c>
      <c r="B8" s="171" t="s">
        <v>17</v>
      </c>
      <c r="C8" s="172"/>
      <c r="D8" s="173"/>
      <c r="E8" s="10">
        <v>322556.65000000002</v>
      </c>
    </row>
    <row r="9" spans="1:8" ht="42" customHeight="1" thickBot="1" x14ac:dyDescent="0.3">
      <c r="A9" s="5">
        <v>2</v>
      </c>
      <c r="B9" s="174" t="s">
        <v>18</v>
      </c>
      <c r="C9" s="175"/>
      <c r="D9" s="176"/>
      <c r="E9" s="8">
        <v>141113.62</v>
      </c>
    </row>
    <row r="10" spans="1:8" ht="40.15" customHeight="1" x14ac:dyDescent="0.25">
      <c r="A10" s="26">
        <v>3</v>
      </c>
      <c r="B10" s="159" t="s">
        <v>19</v>
      </c>
      <c r="C10" s="160"/>
      <c r="D10" s="161"/>
      <c r="E10" s="46">
        <v>668355.18000000005</v>
      </c>
    </row>
    <row r="11" spans="1:8" x14ac:dyDescent="0.25">
      <c r="A11" s="27"/>
      <c r="B11" s="47" t="s">
        <v>20</v>
      </c>
      <c r="C11" s="48"/>
      <c r="D11" s="49"/>
      <c r="E11" s="50">
        <f>E12</f>
        <v>509898.67</v>
      </c>
    </row>
    <row r="12" spans="1:8" x14ac:dyDescent="0.25">
      <c r="A12" s="51"/>
      <c r="B12" s="148" t="s">
        <v>117</v>
      </c>
      <c r="C12" s="149"/>
      <c r="D12" s="150"/>
      <c r="E12" s="52">
        <v>509898.67</v>
      </c>
    </row>
    <row r="13" spans="1:8" ht="15.75" thickBot="1" x14ac:dyDescent="0.3">
      <c r="A13" s="54"/>
      <c r="B13" s="200"/>
      <c r="C13" s="201"/>
      <c r="D13" s="202"/>
      <c r="E13" s="55"/>
    </row>
    <row r="14" spans="1:8" ht="53.45" customHeight="1" x14ac:dyDescent="0.25">
      <c r="A14" s="29">
        <v>4</v>
      </c>
      <c r="B14" s="159" t="s">
        <v>21</v>
      </c>
      <c r="C14" s="160"/>
      <c r="D14" s="161"/>
      <c r="E14" s="46">
        <f>477068.64+99817.05</f>
        <v>576885.69000000006</v>
      </c>
    </row>
    <row r="15" spans="1:8" x14ac:dyDescent="0.25">
      <c r="A15" s="27"/>
      <c r="B15" s="47" t="s">
        <v>20</v>
      </c>
      <c r="C15" s="48"/>
      <c r="D15" s="49"/>
      <c r="E15" s="50"/>
    </row>
    <row r="16" spans="1:8" ht="15.75" thickBot="1" x14ac:dyDescent="0.3">
      <c r="A16" s="56"/>
      <c r="B16" s="181"/>
      <c r="C16" s="182"/>
      <c r="D16" s="183"/>
      <c r="E16" s="19"/>
    </row>
    <row r="17" spans="1:5" ht="15.75" thickBot="1" x14ac:dyDescent="0.3">
      <c r="A17" s="5">
        <v>5</v>
      </c>
      <c r="B17" s="180" t="s">
        <v>22</v>
      </c>
      <c r="C17" s="180"/>
      <c r="D17" s="180"/>
      <c r="E17" s="17">
        <v>0</v>
      </c>
    </row>
    <row r="18" spans="1:5" ht="28.15" customHeight="1" thickBot="1" x14ac:dyDescent="0.3">
      <c r="A18" s="28">
        <v>6</v>
      </c>
      <c r="B18" s="154" t="s">
        <v>23</v>
      </c>
      <c r="C18" s="155"/>
      <c r="D18" s="156"/>
      <c r="E18" s="57">
        <v>23040</v>
      </c>
    </row>
    <row r="19" spans="1:5" ht="14.45" customHeight="1" x14ac:dyDescent="0.25">
      <c r="A19" s="26">
        <v>7</v>
      </c>
      <c r="B19" s="163" t="s">
        <v>24</v>
      </c>
      <c r="C19" s="164"/>
      <c r="D19" s="165"/>
      <c r="E19" s="58">
        <f>SUM(E21:E24)</f>
        <v>358826.67</v>
      </c>
    </row>
    <row r="20" spans="1:5" x14ac:dyDescent="0.25">
      <c r="A20" s="27"/>
      <c r="B20" s="59" t="s">
        <v>25</v>
      </c>
      <c r="C20" s="14"/>
      <c r="D20" s="15"/>
      <c r="E20" s="60"/>
    </row>
    <row r="21" spans="1:5" ht="14.45" customHeight="1" x14ac:dyDescent="0.25">
      <c r="A21" s="51"/>
      <c r="B21" s="157" t="s">
        <v>26</v>
      </c>
      <c r="C21" s="157"/>
      <c r="D21" s="157"/>
      <c r="E21" s="13">
        <v>343455.12</v>
      </c>
    </row>
    <row r="22" spans="1:5" x14ac:dyDescent="0.25">
      <c r="A22" s="61"/>
      <c r="B22" s="157" t="s">
        <v>27</v>
      </c>
      <c r="C22" s="157"/>
      <c r="D22" s="157"/>
      <c r="E22" s="13">
        <v>15149.68</v>
      </c>
    </row>
    <row r="23" spans="1:5" ht="14.45" customHeight="1" x14ac:dyDescent="0.25">
      <c r="A23" s="30"/>
      <c r="B23" s="166" t="s">
        <v>28</v>
      </c>
      <c r="C23" s="167"/>
      <c r="D23" s="168"/>
      <c r="E23" s="13">
        <v>221.87</v>
      </c>
    </row>
    <row r="24" spans="1:5" ht="15.75" thickBot="1" x14ac:dyDescent="0.3">
      <c r="A24" s="62"/>
      <c r="B24" s="158" t="s">
        <v>29</v>
      </c>
      <c r="C24" s="158"/>
      <c r="D24" s="158"/>
      <c r="E24" s="16">
        <v>0</v>
      </c>
    </row>
    <row r="25" spans="1:5" ht="27" customHeight="1" x14ac:dyDescent="0.25">
      <c r="A25" s="26">
        <v>8</v>
      </c>
      <c r="B25" s="159" t="s">
        <v>30</v>
      </c>
      <c r="C25" s="160"/>
      <c r="D25" s="161"/>
      <c r="E25" s="58">
        <f>SUM(E27:E28)</f>
        <v>40680.6</v>
      </c>
    </row>
    <row r="26" spans="1:5" x14ac:dyDescent="0.25">
      <c r="A26" s="27"/>
      <c r="B26" s="59" t="s">
        <v>25</v>
      </c>
      <c r="C26" s="11"/>
      <c r="D26" s="12"/>
      <c r="E26" s="60"/>
    </row>
    <row r="27" spans="1:5" x14ac:dyDescent="0.25">
      <c r="A27" s="27"/>
      <c r="B27" s="162" t="s">
        <v>31</v>
      </c>
      <c r="C27" s="162"/>
      <c r="D27" s="162"/>
      <c r="E27" s="13">
        <v>6870.6</v>
      </c>
    </row>
    <row r="28" spans="1:5" ht="14.45" customHeight="1" thickBot="1" x14ac:dyDescent="0.3">
      <c r="A28" s="28"/>
      <c r="B28" s="169" t="s">
        <v>32</v>
      </c>
      <c r="C28" s="169"/>
      <c r="D28" s="169"/>
      <c r="E28" s="16">
        <v>33810</v>
      </c>
    </row>
    <row r="29" spans="1:5" ht="15.75" thickBot="1" x14ac:dyDescent="0.3">
      <c r="A29" s="9">
        <v>9</v>
      </c>
      <c r="B29" s="151" t="s">
        <v>10</v>
      </c>
      <c r="C29" s="152"/>
      <c r="D29" s="153"/>
      <c r="E29" s="17">
        <v>52747.68</v>
      </c>
    </row>
    <row r="30" spans="1:5" ht="15.75" thickBot="1" x14ac:dyDescent="0.3">
      <c r="A30" s="9">
        <v>10</v>
      </c>
      <c r="B30" s="151" t="s">
        <v>11</v>
      </c>
      <c r="C30" s="152"/>
      <c r="D30" s="153"/>
      <c r="E30" s="17">
        <v>23490.9</v>
      </c>
    </row>
    <row r="31" spans="1:5" ht="15.75" thickBot="1" x14ac:dyDescent="0.3">
      <c r="A31" s="9">
        <v>11</v>
      </c>
      <c r="B31" s="151" t="s">
        <v>12</v>
      </c>
      <c r="C31" s="152"/>
      <c r="D31" s="153"/>
      <c r="E31" s="17">
        <v>183045.18</v>
      </c>
    </row>
    <row r="32" spans="1:5" ht="15.75" thickBot="1" x14ac:dyDescent="0.3">
      <c r="A32" s="9">
        <v>12</v>
      </c>
      <c r="B32" s="151" t="s">
        <v>33</v>
      </c>
      <c r="C32" s="152"/>
      <c r="D32" s="153"/>
      <c r="E32" s="17">
        <v>56279.25</v>
      </c>
    </row>
    <row r="33" spans="1:6" ht="15.75" thickBot="1" x14ac:dyDescent="0.3">
      <c r="A33" s="9">
        <v>13</v>
      </c>
      <c r="B33" s="151" t="s">
        <v>34</v>
      </c>
      <c r="C33" s="152"/>
      <c r="D33" s="153"/>
      <c r="E33" s="17">
        <v>178237.72</v>
      </c>
    </row>
    <row r="34" spans="1:6" ht="30.6" customHeight="1" thickBot="1" x14ac:dyDescent="0.3">
      <c r="A34" s="5">
        <v>14</v>
      </c>
      <c r="B34" s="145" t="s">
        <v>35</v>
      </c>
      <c r="C34" s="146"/>
      <c r="D34" s="147"/>
      <c r="E34" s="20">
        <v>325232.8</v>
      </c>
      <c r="F34" s="74"/>
    </row>
    <row r="35" spans="1:6" ht="15.75" thickBot="1" x14ac:dyDescent="0.3">
      <c r="A35" s="9">
        <v>15</v>
      </c>
      <c r="B35" s="104" t="s">
        <v>43</v>
      </c>
      <c r="C35" s="105"/>
      <c r="D35" s="105"/>
      <c r="E35" s="106">
        <v>29595.82</v>
      </c>
      <c r="F35" s="74"/>
    </row>
    <row r="36" spans="1:6" ht="15.75" thickBot="1" x14ac:dyDescent="0.3">
      <c r="A36" s="5">
        <v>16</v>
      </c>
      <c r="B36" s="63" t="s">
        <v>36</v>
      </c>
      <c r="C36" s="64"/>
      <c r="D36" s="64"/>
      <c r="E36" s="8">
        <f>SUM(E34+E33+E32+E31+E30+E29+E25+E19+E18+E17+E14+E10+E9+E8+E35)</f>
        <v>2980087.7600000002</v>
      </c>
    </row>
  </sheetData>
  <mergeCells count="29">
    <mergeCell ref="B16:D16"/>
    <mergeCell ref="B18:D18"/>
    <mergeCell ref="B12:D12"/>
    <mergeCell ref="B17:D17"/>
    <mergeCell ref="B7:D7"/>
    <mergeCell ref="B10:D10"/>
    <mergeCell ref="B13:D13"/>
    <mergeCell ref="B14:D14"/>
    <mergeCell ref="B8:D8"/>
    <mergeCell ref="B9:D9"/>
    <mergeCell ref="A1:E1"/>
    <mergeCell ref="A2:D2"/>
    <mergeCell ref="B3:D3"/>
    <mergeCell ref="B4:D4"/>
    <mergeCell ref="B5:D5"/>
    <mergeCell ref="B34:D34"/>
    <mergeCell ref="B33:D33"/>
    <mergeCell ref="B19:D19"/>
    <mergeCell ref="B21:D21"/>
    <mergeCell ref="B22:D22"/>
    <mergeCell ref="B23:D23"/>
    <mergeCell ref="B25:D25"/>
    <mergeCell ref="B28:D28"/>
    <mergeCell ref="B30:D30"/>
    <mergeCell ref="B31:D31"/>
    <mergeCell ref="B29:D29"/>
    <mergeCell ref="B32:D32"/>
    <mergeCell ref="B24:D24"/>
    <mergeCell ref="B27:D27"/>
  </mergeCells>
  <pageMargins left="0.24166666666666667" right="0.26666666666666666" top="0.44166666666666665" bottom="0.4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6"/>
  <sheetViews>
    <sheetView topLeftCell="A19" workbookViewId="0">
      <selection activeCell="H38" sqref="H38"/>
    </sheetView>
  </sheetViews>
  <sheetFormatPr defaultRowHeight="15" x14ac:dyDescent="0.25"/>
  <cols>
    <col min="1" max="1" width="5.140625" style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</cols>
  <sheetData>
    <row r="1" spans="1:5" ht="42" customHeight="1" x14ac:dyDescent="0.25">
      <c r="A1" s="187" t="s">
        <v>39</v>
      </c>
      <c r="B1" s="187"/>
      <c r="C1" s="187"/>
      <c r="D1" s="187"/>
      <c r="E1" s="187"/>
    </row>
    <row r="2" spans="1:5" ht="15.75" thickBot="1" x14ac:dyDescent="0.3">
      <c r="A2" s="240" t="s">
        <v>13</v>
      </c>
      <c r="B2" s="240"/>
      <c r="C2" s="240"/>
      <c r="D2" s="240"/>
      <c r="E2" s="31"/>
    </row>
    <row r="3" spans="1:5" x14ac:dyDescent="0.25">
      <c r="A3" s="241" t="s">
        <v>37</v>
      </c>
      <c r="B3" s="242"/>
      <c r="C3" s="32" t="s">
        <v>0</v>
      </c>
      <c r="D3" s="33" t="s">
        <v>1</v>
      </c>
      <c r="E3" s="34" t="s">
        <v>2</v>
      </c>
    </row>
    <row r="4" spans="1:5" x14ac:dyDescent="0.25">
      <c r="A4" s="233" t="s">
        <v>3</v>
      </c>
      <c r="B4" s="234"/>
      <c r="C4" s="35"/>
      <c r="D4" s="36"/>
      <c r="E4" s="18"/>
    </row>
    <row r="5" spans="1:5" x14ac:dyDescent="0.25">
      <c r="A5" s="233" t="s">
        <v>4</v>
      </c>
      <c r="B5" s="234"/>
      <c r="C5" s="35"/>
      <c r="D5" s="36"/>
      <c r="E5" s="18"/>
    </row>
    <row r="6" spans="1:5" x14ac:dyDescent="0.25">
      <c r="A6" s="233" t="s">
        <v>5</v>
      </c>
      <c r="B6" s="234"/>
      <c r="C6" s="35"/>
      <c r="D6" s="36"/>
      <c r="E6" s="18"/>
    </row>
    <row r="7" spans="1:5" x14ac:dyDescent="0.25">
      <c r="A7" s="233" t="s">
        <v>6</v>
      </c>
      <c r="B7" s="234"/>
      <c r="C7" s="35"/>
      <c r="D7" s="36"/>
      <c r="E7" s="18"/>
    </row>
    <row r="8" spans="1:5" x14ac:dyDescent="0.25">
      <c r="A8" s="235" t="s">
        <v>7</v>
      </c>
      <c r="B8" s="236"/>
      <c r="C8" s="37"/>
      <c r="D8" s="38"/>
      <c r="E8" s="39"/>
    </row>
    <row r="9" spans="1:5" ht="15.75" thickBot="1" x14ac:dyDescent="0.3">
      <c r="A9" s="237" t="s">
        <v>8</v>
      </c>
      <c r="B9" s="238"/>
      <c r="C9" s="40"/>
      <c r="D9" s="40"/>
      <c r="E9" s="40"/>
    </row>
    <row r="10" spans="1:5" x14ac:dyDescent="0.25">
      <c r="A10" s="239" t="s">
        <v>14</v>
      </c>
      <c r="B10" s="239"/>
      <c r="C10" s="239"/>
      <c r="D10" s="239"/>
      <c r="E10" s="41">
        <f>E2+C9-D9</f>
        <v>0</v>
      </c>
    </row>
    <row r="11" spans="1:5" x14ac:dyDescent="0.25">
      <c r="A11" s="42"/>
      <c r="B11" s="42"/>
      <c r="C11" s="42"/>
      <c r="D11" s="42"/>
      <c r="E11" s="43"/>
    </row>
    <row r="12" spans="1:5" ht="15.75" thickBot="1" x14ac:dyDescent="0.3">
      <c r="A12" s="4"/>
      <c r="B12" s="6"/>
      <c r="C12" s="7"/>
      <c r="D12" s="6"/>
      <c r="E12" s="7"/>
    </row>
    <row r="13" spans="1:5" ht="26.25" thickBot="1" x14ac:dyDescent="0.3">
      <c r="A13" s="44" t="s">
        <v>9</v>
      </c>
      <c r="B13" s="170" t="s">
        <v>15</v>
      </c>
      <c r="C13" s="170"/>
      <c r="D13" s="170"/>
      <c r="E13" s="45" t="s">
        <v>16</v>
      </c>
    </row>
    <row r="14" spans="1:5" ht="15.75" thickBot="1" x14ac:dyDescent="0.3">
      <c r="A14" s="5">
        <v>1</v>
      </c>
      <c r="B14" s="171" t="s">
        <v>17</v>
      </c>
      <c r="C14" s="172"/>
      <c r="D14" s="173"/>
      <c r="E14" s="10">
        <v>0</v>
      </c>
    </row>
    <row r="15" spans="1:5" ht="15.75" thickBot="1" x14ac:dyDescent="0.3">
      <c r="A15" s="5">
        <v>2</v>
      </c>
      <c r="B15" s="174" t="s">
        <v>18</v>
      </c>
      <c r="C15" s="175"/>
      <c r="D15" s="176"/>
      <c r="E15" s="8">
        <v>0</v>
      </c>
    </row>
    <row r="16" spans="1:5" x14ac:dyDescent="0.25">
      <c r="A16" s="68">
        <v>3</v>
      </c>
      <c r="B16" s="159" t="s">
        <v>19</v>
      </c>
      <c r="C16" s="160"/>
      <c r="D16" s="161"/>
      <c r="E16" s="46">
        <v>0</v>
      </c>
    </row>
    <row r="17" spans="1:5" x14ac:dyDescent="0.25">
      <c r="A17" s="66"/>
      <c r="B17" s="47" t="s">
        <v>20</v>
      </c>
      <c r="C17" s="48"/>
      <c r="D17" s="49"/>
      <c r="E17" s="50">
        <f>SUM(E18:E21)</f>
        <v>0</v>
      </c>
    </row>
    <row r="18" spans="1:5" x14ac:dyDescent="0.25">
      <c r="A18" s="51"/>
      <c r="B18" s="206"/>
      <c r="C18" s="218"/>
      <c r="D18" s="219"/>
      <c r="E18" s="52"/>
    </row>
    <row r="19" spans="1:5" x14ac:dyDescent="0.25">
      <c r="A19" s="51"/>
      <c r="B19" s="206"/>
      <c r="C19" s="207"/>
      <c r="D19" s="208"/>
      <c r="E19" s="52"/>
    </row>
    <row r="20" spans="1:5" x14ac:dyDescent="0.25">
      <c r="A20" s="51"/>
      <c r="B20" s="209"/>
      <c r="C20" s="210"/>
      <c r="D20" s="211"/>
      <c r="E20" s="53"/>
    </row>
    <row r="21" spans="1:5" ht="15.75" thickBot="1" x14ac:dyDescent="0.3">
      <c r="A21" s="54"/>
      <c r="B21" s="200"/>
      <c r="C21" s="201"/>
      <c r="D21" s="202"/>
      <c r="E21" s="55"/>
    </row>
    <row r="22" spans="1:5" x14ac:dyDescent="0.25">
      <c r="A22" s="65">
        <v>4</v>
      </c>
      <c r="B22" s="159" t="s">
        <v>21</v>
      </c>
      <c r="C22" s="160"/>
      <c r="D22" s="161"/>
      <c r="E22" s="46">
        <v>0</v>
      </c>
    </row>
    <row r="23" spans="1:5" x14ac:dyDescent="0.25">
      <c r="A23" s="66"/>
      <c r="B23" s="47" t="s">
        <v>20</v>
      </c>
      <c r="C23" s="48"/>
      <c r="D23" s="49"/>
      <c r="E23" s="50">
        <f>SUM(E24:E27)</f>
        <v>0</v>
      </c>
    </row>
    <row r="24" spans="1:5" x14ac:dyDescent="0.25">
      <c r="A24" s="51"/>
      <c r="B24" s="206"/>
      <c r="C24" s="218"/>
      <c r="D24" s="219"/>
      <c r="E24" s="52"/>
    </row>
    <row r="25" spans="1:5" x14ac:dyDescent="0.25">
      <c r="A25" s="51"/>
      <c r="B25" s="206"/>
      <c r="C25" s="207"/>
      <c r="D25" s="208"/>
      <c r="E25" s="52"/>
    </row>
    <row r="26" spans="1:5" x14ac:dyDescent="0.25">
      <c r="A26" s="51"/>
      <c r="B26" s="209"/>
      <c r="C26" s="210"/>
      <c r="D26" s="211"/>
      <c r="E26" s="53"/>
    </row>
    <row r="27" spans="1:5" ht="15.75" thickBot="1" x14ac:dyDescent="0.3">
      <c r="A27" s="56"/>
      <c r="B27" s="181"/>
      <c r="C27" s="182"/>
      <c r="D27" s="183"/>
      <c r="E27" s="19"/>
    </row>
    <row r="28" spans="1:5" ht="15.75" thickBot="1" x14ac:dyDescent="0.3">
      <c r="A28" s="5">
        <v>5</v>
      </c>
      <c r="B28" s="180" t="s">
        <v>22</v>
      </c>
      <c r="C28" s="180"/>
      <c r="D28" s="180"/>
      <c r="E28" s="17">
        <v>4691.3900000000003</v>
      </c>
    </row>
    <row r="29" spans="1:5" ht="15.75" thickBot="1" x14ac:dyDescent="0.3">
      <c r="A29" s="67">
        <v>6</v>
      </c>
      <c r="B29" s="154" t="s">
        <v>23</v>
      </c>
      <c r="C29" s="155"/>
      <c r="D29" s="156"/>
      <c r="E29" s="57">
        <v>4320</v>
      </c>
    </row>
    <row r="30" spans="1:5" x14ac:dyDescent="0.25">
      <c r="A30" s="68">
        <v>7</v>
      </c>
      <c r="B30" s="163" t="s">
        <v>24</v>
      </c>
      <c r="C30" s="164"/>
      <c r="D30" s="165"/>
      <c r="E30" s="58">
        <f>SUM(E32:E35)</f>
        <v>82336.44</v>
      </c>
    </row>
    <row r="31" spans="1:5" x14ac:dyDescent="0.25">
      <c r="A31" s="66"/>
      <c r="B31" s="59" t="s">
        <v>25</v>
      </c>
      <c r="C31" s="14"/>
      <c r="D31" s="15"/>
      <c r="E31" s="60"/>
    </row>
    <row r="32" spans="1:5" x14ac:dyDescent="0.25">
      <c r="A32" s="51"/>
      <c r="B32" s="157" t="s">
        <v>26</v>
      </c>
      <c r="C32" s="157"/>
      <c r="D32" s="157"/>
      <c r="E32" s="13">
        <v>82336.44</v>
      </c>
    </row>
    <row r="33" spans="1:5" x14ac:dyDescent="0.25">
      <c r="A33" s="61"/>
      <c r="B33" s="157" t="s">
        <v>27</v>
      </c>
      <c r="C33" s="157"/>
      <c r="D33" s="157"/>
      <c r="E33" s="13">
        <v>0</v>
      </c>
    </row>
    <row r="34" spans="1:5" x14ac:dyDescent="0.25">
      <c r="A34" s="69"/>
      <c r="B34" s="166" t="s">
        <v>28</v>
      </c>
      <c r="C34" s="167"/>
      <c r="D34" s="168"/>
      <c r="E34" s="13">
        <v>0</v>
      </c>
    </row>
    <row r="35" spans="1:5" ht="15.75" thickBot="1" x14ac:dyDescent="0.3">
      <c r="A35" s="62"/>
      <c r="B35" s="158" t="s">
        <v>29</v>
      </c>
      <c r="C35" s="158"/>
      <c r="D35" s="158"/>
      <c r="E35" s="16">
        <v>0</v>
      </c>
    </row>
    <row r="36" spans="1:5" x14ac:dyDescent="0.25">
      <c r="A36" s="68">
        <v>8</v>
      </c>
      <c r="B36" s="159" t="s">
        <v>30</v>
      </c>
      <c r="C36" s="160"/>
      <c r="D36" s="161"/>
      <c r="E36" s="58"/>
    </row>
    <row r="37" spans="1:5" x14ac:dyDescent="0.25">
      <c r="A37" s="66"/>
      <c r="B37" s="59" t="s">
        <v>25</v>
      </c>
      <c r="C37" s="11"/>
      <c r="D37" s="12"/>
      <c r="E37" s="60"/>
    </row>
    <row r="38" spans="1:5" x14ac:dyDescent="0.25">
      <c r="A38" s="66"/>
      <c r="B38" s="162" t="s">
        <v>31</v>
      </c>
      <c r="C38" s="162"/>
      <c r="D38" s="162"/>
      <c r="E38" s="13">
        <v>0</v>
      </c>
    </row>
    <row r="39" spans="1:5" ht="15.75" thickBot="1" x14ac:dyDescent="0.3">
      <c r="A39" s="67"/>
      <c r="B39" s="169" t="s">
        <v>32</v>
      </c>
      <c r="C39" s="169"/>
      <c r="D39" s="169"/>
      <c r="E39" s="16">
        <v>0</v>
      </c>
    </row>
    <row r="40" spans="1:5" ht="15.75" thickBot="1" x14ac:dyDescent="0.3">
      <c r="A40" s="9">
        <v>9</v>
      </c>
      <c r="B40" s="151" t="s">
        <v>10</v>
      </c>
      <c r="C40" s="152"/>
      <c r="D40" s="153"/>
      <c r="E40" s="17"/>
    </row>
    <row r="41" spans="1:5" ht="15.75" thickBot="1" x14ac:dyDescent="0.3">
      <c r="A41" s="9">
        <v>10</v>
      </c>
      <c r="B41" s="151" t="s">
        <v>11</v>
      </c>
      <c r="C41" s="152"/>
      <c r="D41" s="153"/>
      <c r="E41" s="17"/>
    </row>
    <row r="42" spans="1:5" ht="15.75" thickBot="1" x14ac:dyDescent="0.3">
      <c r="A42" s="9">
        <v>11</v>
      </c>
      <c r="B42" s="151" t="s">
        <v>12</v>
      </c>
      <c r="C42" s="152"/>
      <c r="D42" s="153"/>
      <c r="E42" s="17"/>
    </row>
    <row r="43" spans="1:5" ht="15.75" thickBot="1" x14ac:dyDescent="0.3">
      <c r="A43" s="9">
        <v>12</v>
      </c>
      <c r="B43" s="151" t="s">
        <v>33</v>
      </c>
      <c r="C43" s="152"/>
      <c r="D43" s="153"/>
      <c r="E43" s="17">
        <v>17566.53</v>
      </c>
    </row>
    <row r="44" spans="1:5" ht="15.75" thickBot="1" x14ac:dyDescent="0.3">
      <c r="A44" s="9">
        <v>13</v>
      </c>
      <c r="B44" s="151" t="s">
        <v>34</v>
      </c>
      <c r="C44" s="152"/>
      <c r="D44" s="153"/>
      <c r="E44" s="17"/>
    </row>
    <row r="45" spans="1:5" ht="15.75" thickBot="1" x14ac:dyDescent="0.3">
      <c r="A45" s="5">
        <v>14</v>
      </c>
      <c r="B45" s="145" t="s">
        <v>35</v>
      </c>
      <c r="C45" s="146"/>
      <c r="D45" s="147"/>
      <c r="E45" s="20"/>
    </row>
    <row r="46" spans="1:5" ht="15.75" thickBot="1" x14ac:dyDescent="0.3">
      <c r="A46" s="67">
        <v>15</v>
      </c>
      <c r="B46" s="63" t="s">
        <v>36</v>
      </c>
      <c r="C46" s="64"/>
      <c r="D46" s="64"/>
      <c r="E46" s="8">
        <f>E14+E15+E16+E22+E28+E29+E30+E36+E40+E41+E42+E43+E44+E45</f>
        <v>108914.36</v>
      </c>
    </row>
  </sheetData>
  <mergeCells count="39">
    <mergeCell ref="A6:B6"/>
    <mergeCell ref="A1:E1"/>
    <mergeCell ref="A2:D2"/>
    <mergeCell ref="A3:B3"/>
    <mergeCell ref="A4:B4"/>
    <mergeCell ref="A5:B5"/>
    <mergeCell ref="B21:D21"/>
    <mergeCell ref="A7:B7"/>
    <mergeCell ref="A8:B8"/>
    <mergeCell ref="A9:B9"/>
    <mergeCell ref="A10:D10"/>
    <mergeCell ref="B13:D13"/>
    <mergeCell ref="B14:D14"/>
    <mergeCell ref="B15:D15"/>
    <mergeCell ref="B16:D16"/>
    <mergeCell ref="B18:D18"/>
    <mergeCell ref="B19:D19"/>
    <mergeCell ref="B20:D20"/>
    <mergeCell ref="B35:D35"/>
    <mergeCell ref="B22:D22"/>
    <mergeCell ref="B24:D24"/>
    <mergeCell ref="B25:D25"/>
    <mergeCell ref="B26:D26"/>
    <mergeCell ref="B27:D27"/>
    <mergeCell ref="B28:D28"/>
    <mergeCell ref="B29:D29"/>
    <mergeCell ref="B30:D30"/>
    <mergeCell ref="B32:D32"/>
    <mergeCell ref="B33:D33"/>
    <mergeCell ref="B34:D34"/>
    <mergeCell ref="B43:D43"/>
    <mergeCell ref="B44:D44"/>
    <mergeCell ref="B45:D45"/>
    <mergeCell ref="B36:D36"/>
    <mergeCell ref="B38:D38"/>
    <mergeCell ref="B39:D39"/>
    <mergeCell ref="B40:D40"/>
    <mergeCell ref="B41:D41"/>
    <mergeCell ref="B42:D4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7"/>
  <sheetViews>
    <sheetView topLeftCell="A19" workbookViewId="0">
      <selection activeCell="H36" sqref="H36"/>
    </sheetView>
  </sheetViews>
  <sheetFormatPr defaultRowHeight="15" x14ac:dyDescent="0.25"/>
  <cols>
    <col min="1" max="1" width="5.140625" style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</cols>
  <sheetData>
    <row r="1" spans="1:5" ht="39" customHeight="1" x14ac:dyDescent="0.25">
      <c r="A1" s="187" t="s">
        <v>38</v>
      </c>
      <c r="B1" s="187"/>
      <c r="C1" s="187"/>
      <c r="D1" s="187"/>
      <c r="E1" s="187"/>
    </row>
    <row r="2" spans="1:5" ht="15.75" thickBot="1" x14ac:dyDescent="0.3">
      <c r="A2" s="240" t="s">
        <v>13</v>
      </c>
      <c r="B2" s="240"/>
      <c r="C2" s="240"/>
      <c r="D2" s="240"/>
      <c r="E2" s="31"/>
    </row>
    <row r="3" spans="1:5" x14ac:dyDescent="0.25">
      <c r="A3" s="241" t="s">
        <v>37</v>
      </c>
      <c r="B3" s="242"/>
      <c r="C3" s="32" t="s">
        <v>0</v>
      </c>
      <c r="D3" s="33" t="s">
        <v>1</v>
      </c>
      <c r="E3" s="34" t="s">
        <v>2</v>
      </c>
    </row>
    <row r="4" spans="1:5" x14ac:dyDescent="0.25">
      <c r="A4" s="233" t="s">
        <v>3</v>
      </c>
      <c r="B4" s="234"/>
      <c r="C4" s="35"/>
      <c r="D4" s="36"/>
      <c r="E4" s="18"/>
    </row>
    <row r="5" spans="1:5" x14ac:dyDescent="0.25">
      <c r="A5" s="233" t="s">
        <v>4</v>
      </c>
      <c r="B5" s="234"/>
      <c r="C5" s="35"/>
      <c r="D5" s="36"/>
      <c r="E5" s="18"/>
    </row>
    <row r="6" spans="1:5" x14ac:dyDescent="0.25">
      <c r="A6" s="233" t="s">
        <v>5</v>
      </c>
      <c r="B6" s="234"/>
      <c r="C6" s="35"/>
      <c r="D6" s="36"/>
      <c r="E6" s="18"/>
    </row>
    <row r="7" spans="1:5" x14ac:dyDescent="0.25">
      <c r="A7" s="233" t="s">
        <v>6</v>
      </c>
      <c r="B7" s="234"/>
      <c r="C7" s="35"/>
      <c r="D7" s="36"/>
      <c r="E7" s="18"/>
    </row>
    <row r="8" spans="1:5" x14ac:dyDescent="0.25">
      <c r="A8" s="235" t="s">
        <v>7</v>
      </c>
      <c r="B8" s="236"/>
      <c r="C8" s="37"/>
      <c r="D8" s="38"/>
      <c r="E8" s="39"/>
    </row>
    <row r="9" spans="1:5" ht="15.75" thickBot="1" x14ac:dyDescent="0.3">
      <c r="A9" s="237" t="s">
        <v>8</v>
      </c>
      <c r="B9" s="238"/>
      <c r="C9" s="40"/>
      <c r="D9" s="40"/>
      <c r="E9" s="40"/>
    </row>
    <row r="10" spans="1:5" x14ac:dyDescent="0.25">
      <c r="A10" s="239" t="s">
        <v>14</v>
      </c>
      <c r="B10" s="239"/>
      <c r="C10" s="239"/>
      <c r="D10" s="239"/>
      <c r="E10" s="41">
        <f>E2+C9-D9</f>
        <v>0</v>
      </c>
    </row>
    <row r="11" spans="1:5" x14ac:dyDescent="0.25">
      <c r="A11" s="42"/>
      <c r="B11" s="42"/>
      <c r="C11" s="42"/>
      <c r="D11" s="42"/>
      <c r="E11" s="43"/>
    </row>
    <row r="12" spans="1:5" ht="15.75" thickBot="1" x14ac:dyDescent="0.3">
      <c r="A12" s="4"/>
      <c r="B12" s="6"/>
      <c r="C12" s="7"/>
      <c r="D12" s="6"/>
      <c r="E12" s="7"/>
    </row>
    <row r="13" spans="1:5" ht="26.25" thickBot="1" x14ac:dyDescent="0.3">
      <c r="A13" s="44" t="s">
        <v>9</v>
      </c>
      <c r="B13" s="170" t="s">
        <v>15</v>
      </c>
      <c r="C13" s="170"/>
      <c r="D13" s="170"/>
      <c r="E13" s="45" t="s">
        <v>16</v>
      </c>
    </row>
    <row r="14" spans="1:5" ht="15.75" thickBot="1" x14ac:dyDescent="0.3">
      <c r="A14" s="5">
        <v>1</v>
      </c>
      <c r="B14" s="171" t="s">
        <v>17</v>
      </c>
      <c r="C14" s="172"/>
      <c r="D14" s="173"/>
      <c r="E14" s="10">
        <v>0</v>
      </c>
    </row>
    <row r="15" spans="1:5" ht="15.75" thickBot="1" x14ac:dyDescent="0.3">
      <c r="A15" s="5">
        <v>2</v>
      </c>
      <c r="B15" s="174" t="s">
        <v>18</v>
      </c>
      <c r="C15" s="175"/>
      <c r="D15" s="176"/>
      <c r="E15" s="8">
        <v>0</v>
      </c>
    </row>
    <row r="16" spans="1:5" x14ac:dyDescent="0.25">
      <c r="A16" s="68">
        <v>3</v>
      </c>
      <c r="B16" s="159" t="s">
        <v>19</v>
      </c>
      <c r="C16" s="160"/>
      <c r="D16" s="161"/>
      <c r="E16" s="46">
        <v>0</v>
      </c>
    </row>
    <row r="17" spans="1:5" x14ac:dyDescent="0.25">
      <c r="A17" s="66"/>
      <c r="B17" s="47" t="s">
        <v>20</v>
      </c>
      <c r="C17" s="48"/>
      <c r="D17" s="49"/>
      <c r="E17" s="50">
        <f>SUM(E18:E21)</f>
        <v>11801.35</v>
      </c>
    </row>
    <row r="18" spans="1:5" x14ac:dyDescent="0.25">
      <c r="A18" s="51"/>
      <c r="B18" s="148" t="s">
        <v>42</v>
      </c>
      <c r="C18" s="149"/>
      <c r="D18" s="150"/>
      <c r="E18" s="52">
        <v>11801.35</v>
      </c>
    </row>
    <row r="19" spans="1:5" x14ac:dyDescent="0.25">
      <c r="A19" s="51"/>
      <c r="B19" s="206"/>
      <c r="C19" s="207"/>
      <c r="D19" s="208"/>
      <c r="E19" s="52"/>
    </row>
    <row r="20" spans="1:5" x14ac:dyDescent="0.25">
      <c r="A20" s="51"/>
      <c r="B20" s="209"/>
      <c r="C20" s="210"/>
      <c r="D20" s="211"/>
      <c r="E20" s="53"/>
    </row>
    <row r="21" spans="1:5" ht="15.75" thickBot="1" x14ac:dyDescent="0.3">
      <c r="A21" s="54"/>
      <c r="B21" s="200"/>
      <c r="C21" s="201"/>
      <c r="D21" s="202"/>
      <c r="E21" s="55"/>
    </row>
    <row r="22" spans="1:5" x14ac:dyDescent="0.25">
      <c r="A22" s="65">
        <v>4</v>
      </c>
      <c r="B22" s="159" t="s">
        <v>21</v>
      </c>
      <c r="C22" s="160"/>
      <c r="D22" s="161"/>
      <c r="E22" s="46">
        <v>0</v>
      </c>
    </row>
    <row r="23" spans="1:5" x14ac:dyDescent="0.25">
      <c r="A23" s="66"/>
      <c r="B23" s="47" t="s">
        <v>20</v>
      </c>
      <c r="C23" s="48"/>
      <c r="D23" s="49"/>
      <c r="E23" s="50">
        <f>SUM(E24:E27)</f>
        <v>123994.73</v>
      </c>
    </row>
    <row r="24" spans="1:5" x14ac:dyDescent="0.25">
      <c r="A24" s="51"/>
      <c r="B24" s="148" t="s">
        <v>41</v>
      </c>
      <c r="C24" s="149"/>
      <c r="D24" s="150"/>
      <c r="E24" s="52">
        <v>123994.73</v>
      </c>
    </row>
    <row r="25" spans="1:5" x14ac:dyDescent="0.25">
      <c r="A25" s="51"/>
      <c r="B25" s="206"/>
      <c r="C25" s="207"/>
      <c r="D25" s="208"/>
      <c r="E25" s="52"/>
    </row>
    <row r="26" spans="1:5" x14ac:dyDescent="0.25">
      <c r="A26" s="51"/>
      <c r="B26" s="209"/>
      <c r="C26" s="210"/>
      <c r="D26" s="211"/>
      <c r="E26" s="53"/>
    </row>
    <row r="27" spans="1:5" ht="15.75" thickBot="1" x14ac:dyDescent="0.3">
      <c r="A27" s="56"/>
      <c r="B27" s="181"/>
      <c r="C27" s="182"/>
      <c r="D27" s="183"/>
      <c r="E27" s="19"/>
    </row>
    <row r="28" spans="1:5" ht="15.75" thickBot="1" x14ac:dyDescent="0.3">
      <c r="A28" s="5">
        <v>5</v>
      </c>
      <c r="B28" s="180" t="s">
        <v>22</v>
      </c>
      <c r="C28" s="180"/>
      <c r="D28" s="180"/>
      <c r="E28" s="17">
        <v>0</v>
      </c>
    </row>
    <row r="29" spans="1:5" ht="15.75" thickBot="1" x14ac:dyDescent="0.3">
      <c r="A29" s="67">
        <v>6</v>
      </c>
      <c r="B29" s="154" t="s">
        <v>23</v>
      </c>
      <c r="C29" s="155"/>
      <c r="D29" s="156"/>
      <c r="E29" s="57">
        <v>0</v>
      </c>
    </row>
    <row r="30" spans="1:5" x14ac:dyDescent="0.25">
      <c r="A30" s="68">
        <v>7</v>
      </c>
      <c r="B30" s="163" t="s">
        <v>24</v>
      </c>
      <c r="C30" s="164"/>
      <c r="D30" s="165"/>
      <c r="E30" s="58">
        <f>SUM(E32:E35)</f>
        <v>111197.86</v>
      </c>
    </row>
    <row r="31" spans="1:5" x14ac:dyDescent="0.25">
      <c r="A31" s="66"/>
      <c r="B31" s="59" t="s">
        <v>25</v>
      </c>
      <c r="C31" s="14"/>
      <c r="D31" s="15"/>
      <c r="E31" s="60"/>
    </row>
    <row r="32" spans="1:5" x14ac:dyDescent="0.25">
      <c r="A32" s="51"/>
      <c r="B32" s="157" t="s">
        <v>26</v>
      </c>
      <c r="C32" s="157"/>
      <c r="D32" s="157"/>
      <c r="E32" s="13">
        <v>82336.44</v>
      </c>
    </row>
    <row r="33" spans="1:5" x14ac:dyDescent="0.25">
      <c r="A33" s="61"/>
      <c r="B33" s="157" t="s">
        <v>27</v>
      </c>
      <c r="C33" s="157"/>
      <c r="D33" s="157"/>
      <c r="E33" s="13">
        <v>28787.42</v>
      </c>
    </row>
    <row r="34" spans="1:5" x14ac:dyDescent="0.25">
      <c r="A34" s="69"/>
      <c r="B34" s="166" t="s">
        <v>28</v>
      </c>
      <c r="C34" s="167"/>
      <c r="D34" s="168"/>
      <c r="E34" s="13">
        <v>74</v>
      </c>
    </row>
    <row r="35" spans="1:5" ht="15.75" thickBot="1" x14ac:dyDescent="0.3">
      <c r="A35" s="62"/>
      <c r="B35" s="158" t="s">
        <v>29</v>
      </c>
      <c r="C35" s="158"/>
      <c r="D35" s="158"/>
      <c r="E35" s="16">
        <v>0</v>
      </c>
    </row>
    <row r="36" spans="1:5" x14ac:dyDescent="0.25">
      <c r="A36" s="68">
        <v>8</v>
      </c>
      <c r="B36" s="159" t="s">
        <v>30</v>
      </c>
      <c r="C36" s="160"/>
      <c r="D36" s="161"/>
      <c r="E36" s="58">
        <f>SUM(E38:E39)</f>
        <v>0</v>
      </c>
    </row>
    <row r="37" spans="1:5" x14ac:dyDescent="0.25">
      <c r="A37" s="66"/>
      <c r="B37" s="59" t="s">
        <v>25</v>
      </c>
      <c r="C37" s="11"/>
      <c r="D37" s="12"/>
      <c r="E37" s="60"/>
    </row>
    <row r="38" spans="1:5" x14ac:dyDescent="0.25">
      <c r="A38" s="66"/>
      <c r="B38" s="162" t="s">
        <v>31</v>
      </c>
      <c r="C38" s="162"/>
      <c r="D38" s="162"/>
      <c r="E38" s="13">
        <v>0</v>
      </c>
    </row>
    <row r="39" spans="1:5" ht="15.75" thickBot="1" x14ac:dyDescent="0.3">
      <c r="A39" s="67"/>
      <c r="B39" s="169" t="s">
        <v>32</v>
      </c>
      <c r="C39" s="169"/>
      <c r="D39" s="169"/>
      <c r="E39" s="16">
        <v>0</v>
      </c>
    </row>
    <row r="40" spans="1:5" ht="15.75" thickBot="1" x14ac:dyDescent="0.3">
      <c r="A40" s="9">
        <v>9</v>
      </c>
      <c r="B40" s="151" t="s">
        <v>10</v>
      </c>
      <c r="C40" s="152"/>
      <c r="D40" s="153"/>
      <c r="E40" s="17"/>
    </row>
    <row r="41" spans="1:5" ht="15.75" thickBot="1" x14ac:dyDescent="0.3">
      <c r="A41" s="9">
        <v>10</v>
      </c>
      <c r="B41" s="151" t="s">
        <v>11</v>
      </c>
      <c r="C41" s="152"/>
      <c r="D41" s="153"/>
      <c r="E41" s="17"/>
    </row>
    <row r="42" spans="1:5" ht="15.75" thickBot="1" x14ac:dyDescent="0.3">
      <c r="A42" s="9">
        <v>11</v>
      </c>
      <c r="B42" s="151" t="s">
        <v>12</v>
      </c>
      <c r="C42" s="152"/>
      <c r="D42" s="153"/>
      <c r="E42" s="17"/>
    </row>
    <row r="43" spans="1:5" ht="15.75" thickBot="1" x14ac:dyDescent="0.3">
      <c r="A43" s="9">
        <v>12</v>
      </c>
      <c r="B43" s="151" t="s">
        <v>33</v>
      </c>
      <c r="C43" s="152"/>
      <c r="D43" s="153"/>
      <c r="E43" s="17">
        <v>10468.25</v>
      </c>
    </row>
    <row r="44" spans="1:5" ht="15.75" thickBot="1" x14ac:dyDescent="0.3">
      <c r="A44" s="9">
        <v>13</v>
      </c>
      <c r="B44" s="70" t="s">
        <v>40</v>
      </c>
      <c r="C44" s="71"/>
      <c r="D44" s="72"/>
      <c r="E44" s="17"/>
    </row>
    <row r="45" spans="1:5" ht="15.75" thickBot="1" x14ac:dyDescent="0.3">
      <c r="A45" s="9">
        <v>14</v>
      </c>
      <c r="B45" s="151" t="s">
        <v>34</v>
      </c>
      <c r="C45" s="152"/>
      <c r="D45" s="153"/>
      <c r="E45" s="17"/>
    </row>
    <row r="46" spans="1:5" ht="15.75" thickBot="1" x14ac:dyDescent="0.3">
      <c r="A46" s="9">
        <v>15</v>
      </c>
      <c r="B46" s="145" t="s">
        <v>35</v>
      </c>
      <c r="C46" s="146"/>
      <c r="D46" s="147"/>
      <c r="E46" s="20"/>
    </row>
    <row r="47" spans="1:5" ht="15.75" thickBot="1" x14ac:dyDescent="0.3">
      <c r="A47" s="9">
        <v>16</v>
      </c>
      <c r="B47" s="63" t="s">
        <v>36</v>
      </c>
      <c r="C47" s="64"/>
      <c r="D47" s="64"/>
      <c r="E47" s="8">
        <f>E14+E15+E16+E22+E28+E29+E30+E36+E40+E41+E42+E43+E45+E46</f>
        <v>121666.11</v>
      </c>
    </row>
  </sheetData>
  <mergeCells count="39">
    <mergeCell ref="A6:B6"/>
    <mergeCell ref="A1:E1"/>
    <mergeCell ref="A2:D2"/>
    <mergeCell ref="A3:B3"/>
    <mergeCell ref="A4:B4"/>
    <mergeCell ref="A5:B5"/>
    <mergeCell ref="B21:D21"/>
    <mergeCell ref="A7:B7"/>
    <mergeCell ref="A8:B8"/>
    <mergeCell ref="A9:B9"/>
    <mergeCell ref="A10:D10"/>
    <mergeCell ref="B13:D13"/>
    <mergeCell ref="B14:D14"/>
    <mergeCell ref="B15:D15"/>
    <mergeCell ref="B16:D16"/>
    <mergeCell ref="B18:D18"/>
    <mergeCell ref="B19:D19"/>
    <mergeCell ref="B20:D20"/>
    <mergeCell ref="B35:D35"/>
    <mergeCell ref="B22:D22"/>
    <mergeCell ref="B24:D24"/>
    <mergeCell ref="B25:D25"/>
    <mergeCell ref="B26:D26"/>
    <mergeCell ref="B27:D27"/>
    <mergeCell ref="B28:D28"/>
    <mergeCell ref="B29:D29"/>
    <mergeCell ref="B30:D30"/>
    <mergeCell ref="B32:D32"/>
    <mergeCell ref="B33:D33"/>
    <mergeCell ref="B34:D34"/>
    <mergeCell ref="B43:D43"/>
    <mergeCell ref="B45:D45"/>
    <mergeCell ref="B46:D46"/>
    <mergeCell ref="B36:D36"/>
    <mergeCell ref="B38:D38"/>
    <mergeCell ref="B39:D39"/>
    <mergeCell ref="B40:D40"/>
    <mergeCell ref="B41:D41"/>
    <mergeCell ref="B42:D4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6" workbookViewId="0">
      <selection activeCell="E33" sqref="E3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140625" customWidth="1"/>
    <col min="7" max="7" width="11" hidden="1" customWidth="1"/>
    <col min="8" max="8" width="10" hidden="1" customWidth="1"/>
  </cols>
  <sheetData>
    <row r="1" spans="1:8" ht="36.6" customHeight="1" x14ac:dyDescent="0.25">
      <c r="A1" s="187" t="s">
        <v>59</v>
      </c>
      <c r="B1" s="187"/>
      <c r="C1" s="187"/>
      <c r="D1" s="187"/>
      <c r="E1" s="187"/>
    </row>
    <row r="2" spans="1:8" ht="14.4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2948549.95</v>
      </c>
      <c r="G3">
        <v>2681600.7300000004</v>
      </c>
      <c r="H3">
        <v>266949.21999999997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>SUM(G4:H4)</f>
        <v>2420174.52</v>
      </c>
      <c r="G4">
        <v>1956721</v>
      </c>
      <c r="H4">
        <v>463453.52</v>
      </c>
    </row>
    <row r="5" spans="1:8" ht="15.75" customHeight="1" x14ac:dyDescent="0.25">
      <c r="A5" s="134">
        <v>3</v>
      </c>
      <c r="B5" s="189" t="s">
        <v>215</v>
      </c>
      <c r="C5" s="190"/>
      <c r="D5" s="191"/>
      <c r="E5" s="133">
        <f>SUM(G5:H5)</f>
        <v>3951661.8600000013</v>
      </c>
      <c r="G5">
        <v>3966492.370000001</v>
      </c>
      <c r="H5">
        <v>-14830.51</v>
      </c>
    </row>
    <row r="6" spans="1:8" ht="15.75" thickBot="1" x14ac:dyDescent="0.3">
      <c r="A6" s="4"/>
      <c r="B6" s="6"/>
      <c r="C6" s="7"/>
      <c r="D6" s="6"/>
      <c r="E6" s="7"/>
    </row>
    <row r="7" spans="1:8" ht="28.15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" customHeight="1" thickBot="1" x14ac:dyDescent="0.3">
      <c r="A8" s="5">
        <v>1</v>
      </c>
      <c r="B8" s="171" t="s">
        <v>17</v>
      </c>
      <c r="C8" s="172"/>
      <c r="D8" s="173"/>
      <c r="E8" s="10">
        <v>54416.46</v>
      </c>
    </row>
    <row r="9" spans="1:8" ht="40.5" customHeight="1" thickBot="1" x14ac:dyDescent="0.3">
      <c r="A9" s="5">
        <v>2</v>
      </c>
      <c r="B9" s="174" t="s">
        <v>18</v>
      </c>
      <c r="C9" s="175"/>
      <c r="D9" s="176"/>
      <c r="E9" s="8">
        <v>22974.02</v>
      </c>
    </row>
    <row r="10" spans="1:8" ht="40.5" customHeight="1" x14ac:dyDescent="0.25">
      <c r="A10" s="78">
        <v>3</v>
      </c>
      <c r="B10" s="159" t="s">
        <v>19</v>
      </c>
      <c r="C10" s="160"/>
      <c r="D10" s="161"/>
      <c r="E10" s="46">
        <v>26695.14</v>
      </c>
    </row>
    <row r="11" spans="1:8" x14ac:dyDescent="0.25">
      <c r="A11" s="76"/>
      <c r="B11" s="47" t="s">
        <v>20</v>
      </c>
      <c r="C11" s="48"/>
      <c r="D11" s="49"/>
      <c r="E11" s="50"/>
    </row>
    <row r="12" spans="1:8" ht="15.75" thickBot="1" x14ac:dyDescent="0.3">
      <c r="A12" s="54"/>
      <c r="B12" s="200"/>
      <c r="C12" s="201"/>
      <c r="D12" s="202"/>
      <c r="E12" s="55"/>
    </row>
    <row r="13" spans="1:8" ht="40.5" customHeight="1" x14ac:dyDescent="0.25">
      <c r="A13" s="75">
        <v>4</v>
      </c>
      <c r="B13" s="159" t="s">
        <v>21</v>
      </c>
      <c r="C13" s="160"/>
      <c r="D13" s="161"/>
      <c r="E13" s="46">
        <f>79433.08+21848.93</f>
        <v>101282.01000000001</v>
      </c>
    </row>
    <row r="14" spans="1:8" x14ac:dyDescent="0.25">
      <c r="A14" s="76"/>
      <c r="B14" s="47" t="s">
        <v>20</v>
      </c>
      <c r="C14" s="48"/>
      <c r="D14" s="49"/>
      <c r="E14" s="50"/>
    </row>
    <row r="15" spans="1:8" ht="15.75" thickBot="1" x14ac:dyDescent="0.3">
      <c r="A15" s="56"/>
      <c r="B15" s="181"/>
      <c r="C15" s="182"/>
      <c r="D15" s="183"/>
      <c r="E15" s="19"/>
    </row>
    <row r="16" spans="1:8" ht="15.75" thickBot="1" x14ac:dyDescent="0.3">
      <c r="A16" s="5">
        <v>5</v>
      </c>
      <c r="B16" s="180" t="s">
        <v>22</v>
      </c>
      <c r="C16" s="180"/>
      <c r="D16" s="180"/>
      <c r="E16" s="17">
        <v>0</v>
      </c>
    </row>
    <row r="17" spans="1:5" ht="29.45" customHeight="1" thickBot="1" x14ac:dyDescent="0.3">
      <c r="A17" s="77">
        <v>6</v>
      </c>
      <c r="B17" s="154" t="s">
        <v>23</v>
      </c>
      <c r="C17" s="155"/>
      <c r="D17" s="156"/>
      <c r="E17" s="57">
        <v>0</v>
      </c>
    </row>
    <row r="18" spans="1:5" x14ac:dyDescent="0.25">
      <c r="A18" s="78">
        <v>7</v>
      </c>
      <c r="B18" s="163" t="s">
        <v>24</v>
      </c>
      <c r="C18" s="164"/>
      <c r="D18" s="165"/>
      <c r="E18" s="58">
        <f>SUM(E20:E23)</f>
        <v>89692.92</v>
      </c>
    </row>
    <row r="19" spans="1:5" x14ac:dyDescent="0.25">
      <c r="A19" s="76"/>
      <c r="B19" s="59" t="s">
        <v>25</v>
      </c>
      <c r="C19" s="14"/>
      <c r="D19" s="15"/>
      <c r="E19" s="60"/>
    </row>
    <row r="20" spans="1:5" x14ac:dyDescent="0.25">
      <c r="A20" s="51"/>
      <c r="B20" s="157" t="s">
        <v>26</v>
      </c>
      <c r="C20" s="157"/>
      <c r="D20" s="157"/>
      <c r="E20" s="13">
        <v>85850.04</v>
      </c>
    </row>
    <row r="21" spans="1:5" x14ac:dyDescent="0.25">
      <c r="A21" s="61"/>
      <c r="B21" s="157" t="s">
        <v>27</v>
      </c>
      <c r="C21" s="157"/>
      <c r="D21" s="157"/>
      <c r="E21" s="13">
        <v>3787.42</v>
      </c>
    </row>
    <row r="22" spans="1:5" x14ac:dyDescent="0.25">
      <c r="A22" s="79"/>
      <c r="B22" s="166" t="s">
        <v>28</v>
      </c>
      <c r="C22" s="167"/>
      <c r="D22" s="168"/>
      <c r="E22" s="13">
        <v>55.46</v>
      </c>
    </row>
    <row r="23" spans="1:5" ht="15.75" thickBot="1" x14ac:dyDescent="0.3">
      <c r="A23" s="62"/>
      <c r="B23" s="158" t="s">
        <v>29</v>
      </c>
      <c r="C23" s="158"/>
      <c r="D23" s="158"/>
      <c r="E23" s="16">
        <v>0</v>
      </c>
    </row>
    <row r="24" spans="1:5" x14ac:dyDescent="0.25">
      <c r="A24" s="78">
        <v>8</v>
      </c>
      <c r="B24" s="159" t="s">
        <v>30</v>
      </c>
      <c r="C24" s="160"/>
      <c r="D24" s="161"/>
      <c r="E24" s="58">
        <f>SUM(E26:E27)</f>
        <v>0</v>
      </c>
    </row>
    <row r="25" spans="1:5" x14ac:dyDescent="0.25">
      <c r="A25" s="76"/>
      <c r="B25" s="59" t="s">
        <v>25</v>
      </c>
      <c r="C25" s="11"/>
      <c r="D25" s="12"/>
      <c r="E25" s="60"/>
    </row>
    <row r="26" spans="1:5" x14ac:dyDescent="0.25">
      <c r="A26" s="76"/>
      <c r="B26" s="162" t="s">
        <v>31</v>
      </c>
      <c r="C26" s="162"/>
      <c r="D26" s="162"/>
      <c r="E26" s="13">
        <v>0</v>
      </c>
    </row>
    <row r="27" spans="1:5" ht="15.75" thickBot="1" x14ac:dyDescent="0.3">
      <c r="A27" s="77"/>
      <c r="B27" s="169" t="s">
        <v>32</v>
      </c>
      <c r="C27" s="169"/>
      <c r="D27" s="169"/>
      <c r="E27" s="16">
        <v>0</v>
      </c>
    </row>
    <row r="28" spans="1:5" ht="15.75" thickBot="1" x14ac:dyDescent="0.3">
      <c r="A28" s="9">
        <v>9</v>
      </c>
      <c r="B28" s="151" t="s">
        <v>10</v>
      </c>
      <c r="C28" s="152"/>
      <c r="D28" s="153"/>
      <c r="E28" s="17">
        <v>12014.4</v>
      </c>
    </row>
    <row r="29" spans="1:5" ht="15.75" thickBot="1" x14ac:dyDescent="0.3">
      <c r="A29" s="9">
        <v>10</v>
      </c>
      <c r="B29" s="151" t="s">
        <v>11</v>
      </c>
      <c r="C29" s="152"/>
      <c r="D29" s="153"/>
      <c r="E29" s="17">
        <v>6373.5</v>
      </c>
    </row>
    <row r="30" spans="1:5" ht="15.75" thickBot="1" x14ac:dyDescent="0.3">
      <c r="A30" s="9">
        <v>11</v>
      </c>
      <c r="B30" s="151" t="s">
        <v>12</v>
      </c>
      <c r="C30" s="152"/>
      <c r="D30" s="153"/>
      <c r="E30" s="17">
        <v>30897.62</v>
      </c>
    </row>
    <row r="31" spans="1:5" ht="15.75" thickBot="1" x14ac:dyDescent="0.3">
      <c r="A31" s="9">
        <v>12</v>
      </c>
      <c r="B31" s="151" t="s">
        <v>33</v>
      </c>
      <c r="C31" s="152"/>
      <c r="D31" s="153"/>
      <c r="E31" s="17">
        <v>36194.43</v>
      </c>
    </row>
    <row r="32" spans="1:5" ht="15.75" thickBot="1" x14ac:dyDescent="0.3">
      <c r="A32" s="9">
        <v>13</v>
      </c>
      <c r="B32" s="151" t="s">
        <v>34</v>
      </c>
      <c r="C32" s="152"/>
      <c r="D32" s="153"/>
      <c r="E32" s="17">
        <v>30303.119999999999</v>
      </c>
    </row>
    <row r="33" spans="1:6" ht="27" customHeight="1" thickBot="1" x14ac:dyDescent="0.3">
      <c r="A33" s="5">
        <v>14</v>
      </c>
      <c r="B33" s="145" t="s">
        <v>218</v>
      </c>
      <c r="C33" s="146"/>
      <c r="D33" s="147"/>
      <c r="E33" s="138">
        <f>2434877.48+121099.93</f>
        <v>2555977.41</v>
      </c>
      <c r="F33" s="136"/>
    </row>
    <row r="34" spans="1:6" ht="15.75" thickBot="1" x14ac:dyDescent="0.3">
      <c r="A34" s="9">
        <v>15</v>
      </c>
      <c r="B34" s="104" t="s">
        <v>43</v>
      </c>
      <c r="C34" s="105"/>
      <c r="D34" s="105"/>
      <c r="E34" s="106">
        <v>5031.74</v>
      </c>
      <c r="F34" s="74"/>
    </row>
    <row r="35" spans="1:6" ht="15.75" thickBot="1" x14ac:dyDescent="0.3">
      <c r="A35" s="5">
        <v>16</v>
      </c>
      <c r="B35" s="63" t="s">
        <v>36</v>
      </c>
      <c r="C35" s="64"/>
      <c r="D35" s="64"/>
      <c r="E35" s="8">
        <f>SUM(E34+E33+E32+E31+E30+E29+E28+E24+E18+E17+E16+E13+E10+E9+E8)</f>
        <v>2971852.7700000005</v>
      </c>
    </row>
  </sheetData>
  <mergeCells count="28">
    <mergeCell ref="A1:E1"/>
    <mergeCell ref="A2:D2"/>
    <mergeCell ref="B3:D3"/>
    <mergeCell ref="B4:D4"/>
    <mergeCell ref="B5:D5"/>
    <mergeCell ref="B12:D12"/>
    <mergeCell ref="B7:D7"/>
    <mergeCell ref="B8:D8"/>
    <mergeCell ref="B9:D9"/>
    <mergeCell ref="B10:D10"/>
    <mergeCell ref="B23:D23"/>
    <mergeCell ref="B13:D13"/>
    <mergeCell ref="B15:D15"/>
    <mergeCell ref="B16:D16"/>
    <mergeCell ref="B17:D17"/>
    <mergeCell ref="B18:D18"/>
    <mergeCell ref="B20:D20"/>
    <mergeCell ref="B21:D21"/>
    <mergeCell ref="B22:D22"/>
    <mergeCell ref="B31:D31"/>
    <mergeCell ref="B32:D32"/>
    <mergeCell ref="B33:D33"/>
    <mergeCell ref="B24:D24"/>
    <mergeCell ref="B26:D26"/>
    <mergeCell ref="B27:D27"/>
    <mergeCell ref="B28:D28"/>
    <mergeCell ref="B29:D29"/>
    <mergeCell ref="B30:D3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7" zoomScaleNormal="100" workbookViewId="0">
      <selection activeCell="K13" sqref="K13"/>
    </sheetView>
  </sheetViews>
  <sheetFormatPr defaultRowHeight="15" x14ac:dyDescent="0.25"/>
  <cols>
    <col min="1" max="1" width="3.7109375" style="21" bestFit="1" customWidth="1"/>
    <col min="2" max="2" width="44.5703125" style="22" customWidth="1"/>
    <col min="3" max="3" width="13" style="23" customWidth="1"/>
    <col min="4" max="4" width="15.28515625" style="22" customWidth="1"/>
    <col min="5" max="5" width="17.5703125" style="22" customWidth="1"/>
    <col min="6" max="6" width="15.85546875" customWidth="1"/>
    <col min="7" max="7" width="10.42578125" hidden="1" customWidth="1"/>
    <col min="8" max="8" width="0" hidden="1" customWidth="1"/>
  </cols>
  <sheetData>
    <row r="1" spans="1:8" ht="35.450000000000003" customHeight="1" x14ac:dyDescent="0.25">
      <c r="A1" s="187" t="s">
        <v>48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828123.6399999999</v>
      </c>
      <c r="G3">
        <v>816423.6399999999</v>
      </c>
      <c r="H3">
        <v>11700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780040.05</v>
      </c>
      <c r="G4">
        <v>768340.05</v>
      </c>
      <c r="H4">
        <v>11700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382080.85999999987</v>
      </c>
      <c r="G5">
        <v>382080.85999999987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1.45" customHeight="1" thickBot="1" x14ac:dyDescent="0.3">
      <c r="A8" s="5">
        <v>1</v>
      </c>
      <c r="B8" s="171" t="s">
        <v>17</v>
      </c>
      <c r="C8" s="172"/>
      <c r="D8" s="173"/>
      <c r="E8" s="10">
        <v>88327.85</v>
      </c>
    </row>
    <row r="9" spans="1:8" ht="41.45" customHeight="1" thickBot="1" x14ac:dyDescent="0.3">
      <c r="A9" s="5">
        <v>2</v>
      </c>
      <c r="B9" s="174" t="s">
        <v>18</v>
      </c>
      <c r="C9" s="175"/>
      <c r="D9" s="176"/>
      <c r="E9" s="8">
        <v>36549.54</v>
      </c>
    </row>
    <row r="10" spans="1:8" ht="41.45" customHeight="1" x14ac:dyDescent="0.25">
      <c r="A10" s="26">
        <v>3</v>
      </c>
      <c r="B10" s="159" t="s">
        <v>19</v>
      </c>
      <c r="C10" s="160"/>
      <c r="D10" s="161"/>
      <c r="E10" s="46">
        <v>505603.44</v>
      </c>
    </row>
    <row r="11" spans="1:8" x14ac:dyDescent="0.25">
      <c r="A11" s="27"/>
      <c r="B11" s="47" t="s">
        <v>20</v>
      </c>
      <c r="C11" s="48"/>
      <c r="D11" s="49"/>
      <c r="E11" s="50">
        <f>SUM(E12:E14)</f>
        <v>463133.81</v>
      </c>
    </row>
    <row r="12" spans="1:8" x14ac:dyDescent="0.25">
      <c r="A12" s="51"/>
      <c r="B12" s="148" t="s">
        <v>106</v>
      </c>
      <c r="C12" s="149"/>
      <c r="D12" s="150"/>
      <c r="E12" s="52">
        <v>403213.04</v>
      </c>
    </row>
    <row r="13" spans="1:8" x14ac:dyDescent="0.25">
      <c r="A13" s="51"/>
      <c r="B13" s="148" t="s">
        <v>108</v>
      </c>
      <c r="C13" s="192"/>
      <c r="D13" s="193"/>
      <c r="E13" s="52">
        <v>50086.559999999998</v>
      </c>
    </row>
    <row r="14" spans="1:8" x14ac:dyDescent="0.25">
      <c r="A14" s="51"/>
      <c r="B14" s="148" t="s">
        <v>220</v>
      </c>
      <c r="C14" s="192"/>
      <c r="D14" s="193"/>
      <c r="E14" s="53">
        <v>9834.2099999999991</v>
      </c>
    </row>
    <row r="15" spans="1:8" ht="15.75" thickBot="1" x14ac:dyDescent="0.3">
      <c r="A15" s="54"/>
      <c r="B15" s="200"/>
      <c r="C15" s="201"/>
      <c r="D15" s="202"/>
      <c r="E15" s="55"/>
    </row>
    <row r="16" spans="1:8" ht="40.9" customHeight="1" x14ac:dyDescent="0.25">
      <c r="A16" s="29">
        <v>4</v>
      </c>
      <c r="B16" s="159" t="s">
        <v>21</v>
      </c>
      <c r="C16" s="160"/>
      <c r="D16" s="161"/>
      <c r="E16" s="46">
        <f>127228.98+26805.07</f>
        <v>154034.04999999999</v>
      </c>
    </row>
    <row r="17" spans="1:5" ht="15.75" customHeight="1" x14ac:dyDescent="0.25">
      <c r="A17" s="27"/>
      <c r="B17" s="47" t="s">
        <v>20</v>
      </c>
      <c r="C17" s="48"/>
      <c r="D17" s="49"/>
      <c r="E17" s="50"/>
    </row>
    <row r="18" spans="1:5" ht="15.75" thickBot="1" x14ac:dyDescent="0.3">
      <c r="A18" s="56"/>
      <c r="B18" s="181"/>
      <c r="C18" s="182"/>
      <c r="D18" s="183"/>
      <c r="E18" s="19"/>
    </row>
    <row r="19" spans="1:5" ht="15.75" thickBot="1" x14ac:dyDescent="0.3">
      <c r="A19" s="5">
        <v>5</v>
      </c>
      <c r="B19" s="180" t="s">
        <v>22</v>
      </c>
      <c r="C19" s="180"/>
      <c r="D19" s="180"/>
      <c r="E19" s="17">
        <v>14080</v>
      </c>
    </row>
    <row r="20" spans="1:5" ht="27" customHeight="1" thickBot="1" x14ac:dyDescent="0.3">
      <c r="A20" s="28">
        <v>6</v>
      </c>
      <c r="B20" s="154" t="s">
        <v>23</v>
      </c>
      <c r="C20" s="155"/>
      <c r="D20" s="156"/>
      <c r="E20" s="57">
        <v>32400</v>
      </c>
    </row>
    <row r="21" spans="1:5" x14ac:dyDescent="0.25">
      <c r="A21" s="26">
        <v>7</v>
      </c>
      <c r="B21" s="163" t="s">
        <v>24</v>
      </c>
      <c r="C21" s="164"/>
      <c r="D21" s="165"/>
      <c r="E21" s="58">
        <v>0</v>
      </c>
    </row>
    <row r="22" spans="1:5" x14ac:dyDescent="0.25">
      <c r="A22" s="27"/>
      <c r="B22" s="59" t="s">
        <v>25</v>
      </c>
      <c r="C22" s="14"/>
      <c r="D22" s="15"/>
      <c r="E22" s="60"/>
    </row>
    <row r="23" spans="1:5" x14ac:dyDescent="0.25">
      <c r="A23" s="51"/>
      <c r="B23" s="157" t="s">
        <v>26</v>
      </c>
      <c r="C23" s="157"/>
      <c r="D23" s="157"/>
      <c r="E23" s="13">
        <v>0</v>
      </c>
    </row>
    <row r="24" spans="1:5" ht="14.45" customHeight="1" x14ac:dyDescent="0.25">
      <c r="A24" s="61"/>
      <c r="B24" s="157" t="s">
        <v>27</v>
      </c>
      <c r="C24" s="157"/>
      <c r="D24" s="157"/>
      <c r="E24" s="13">
        <v>0</v>
      </c>
    </row>
    <row r="25" spans="1:5" x14ac:dyDescent="0.25">
      <c r="A25" s="30"/>
      <c r="B25" s="166" t="s">
        <v>28</v>
      </c>
      <c r="C25" s="167"/>
      <c r="D25" s="168"/>
      <c r="E25" s="13">
        <v>0</v>
      </c>
    </row>
    <row r="26" spans="1:5" ht="14.45" customHeight="1" thickBot="1" x14ac:dyDescent="0.3">
      <c r="A26" s="62"/>
      <c r="B26" s="158" t="s">
        <v>29</v>
      </c>
      <c r="C26" s="158"/>
      <c r="D26" s="158"/>
      <c r="E26" s="16">
        <v>0</v>
      </c>
    </row>
    <row r="27" spans="1:5" ht="27.6" customHeight="1" x14ac:dyDescent="0.25">
      <c r="A27" s="26">
        <v>8</v>
      </c>
      <c r="B27" s="159" t="s">
        <v>30</v>
      </c>
      <c r="C27" s="160"/>
      <c r="D27" s="161"/>
      <c r="E27" s="58">
        <f>SUM(E29:E30)</f>
        <v>45</v>
      </c>
    </row>
    <row r="28" spans="1:5" x14ac:dyDescent="0.25">
      <c r="A28" s="27"/>
      <c r="B28" s="59" t="s">
        <v>25</v>
      </c>
      <c r="C28" s="11"/>
      <c r="D28" s="12"/>
      <c r="E28" s="60"/>
    </row>
    <row r="29" spans="1:5" x14ac:dyDescent="0.25">
      <c r="A29" s="27"/>
      <c r="B29" s="162" t="s">
        <v>31</v>
      </c>
      <c r="C29" s="162"/>
      <c r="D29" s="162"/>
      <c r="E29" s="13">
        <v>45</v>
      </c>
    </row>
    <row r="30" spans="1:5" ht="15.75" thickBot="1" x14ac:dyDescent="0.3">
      <c r="A30" s="28"/>
      <c r="B30" s="169" t="s">
        <v>32</v>
      </c>
      <c r="C30" s="169"/>
      <c r="D30" s="169"/>
      <c r="E30" s="16">
        <v>0</v>
      </c>
    </row>
    <row r="31" spans="1:5" ht="14.45" customHeight="1" thickBot="1" x14ac:dyDescent="0.3">
      <c r="A31" s="9">
        <v>9</v>
      </c>
      <c r="B31" s="151" t="s">
        <v>10</v>
      </c>
      <c r="C31" s="152"/>
      <c r="D31" s="153"/>
      <c r="E31" s="17">
        <v>18886.439999999999</v>
      </c>
    </row>
    <row r="32" spans="1:5" ht="15.75" thickBot="1" x14ac:dyDescent="0.3">
      <c r="A32" s="9">
        <v>10</v>
      </c>
      <c r="B32" s="151" t="s">
        <v>11</v>
      </c>
      <c r="C32" s="152"/>
      <c r="D32" s="153"/>
      <c r="E32" s="17">
        <v>10926</v>
      </c>
    </row>
    <row r="33" spans="1:6" ht="15.75" thickBot="1" x14ac:dyDescent="0.3">
      <c r="A33" s="9">
        <v>11</v>
      </c>
      <c r="B33" s="151" t="s">
        <v>12</v>
      </c>
      <c r="C33" s="152"/>
      <c r="D33" s="153"/>
      <c r="E33" s="17">
        <v>49155.38</v>
      </c>
    </row>
    <row r="34" spans="1:6" ht="15.75" thickBot="1" x14ac:dyDescent="0.3">
      <c r="A34" s="9">
        <v>12</v>
      </c>
      <c r="B34" s="151" t="s">
        <v>33</v>
      </c>
      <c r="C34" s="152"/>
      <c r="D34" s="153"/>
      <c r="E34" s="17">
        <v>14212.37</v>
      </c>
    </row>
    <row r="35" spans="1:6" ht="15.75" thickBot="1" x14ac:dyDescent="0.3">
      <c r="A35" s="9">
        <v>13</v>
      </c>
      <c r="B35" s="151" t="s">
        <v>34</v>
      </c>
      <c r="C35" s="152"/>
      <c r="D35" s="153"/>
      <c r="E35" s="17">
        <v>47636.07</v>
      </c>
    </row>
    <row r="36" spans="1:6" ht="26.45" customHeight="1" thickBot="1" x14ac:dyDescent="0.3">
      <c r="A36" s="5">
        <v>14</v>
      </c>
      <c r="B36" s="145" t="s">
        <v>35</v>
      </c>
      <c r="C36" s="146"/>
      <c r="D36" s="147"/>
      <c r="E36" s="20">
        <f>8998.68+664.28+645.59</f>
        <v>10308.550000000001</v>
      </c>
    </row>
    <row r="37" spans="1:6" ht="15.75" thickBot="1" x14ac:dyDescent="0.3">
      <c r="A37" s="9">
        <v>15</v>
      </c>
      <c r="B37" s="104" t="s">
        <v>43</v>
      </c>
      <c r="C37" s="105"/>
      <c r="D37" s="105"/>
      <c r="E37" s="106">
        <v>7909.82</v>
      </c>
      <c r="F37" s="74"/>
    </row>
    <row r="38" spans="1:6" ht="15.75" thickBot="1" x14ac:dyDescent="0.3">
      <c r="A38" s="5">
        <v>16</v>
      </c>
      <c r="B38" s="63" t="s">
        <v>36</v>
      </c>
      <c r="C38" s="64"/>
      <c r="D38" s="64"/>
      <c r="E38" s="8">
        <f>SUM(E36+E35+E34+E33+E32+E31+E27+E21+E20+E19+E16+E10+E9+E8+E37)</f>
        <v>990074.51</v>
      </c>
    </row>
  </sheetData>
  <mergeCells count="31">
    <mergeCell ref="B19:D19"/>
    <mergeCell ref="B21:D21"/>
    <mergeCell ref="B23:D23"/>
    <mergeCell ref="B27:D27"/>
    <mergeCell ref="B30:D30"/>
    <mergeCell ref="B20:D20"/>
    <mergeCell ref="B14:D14"/>
    <mergeCell ref="B18:D18"/>
    <mergeCell ref="B15:D15"/>
    <mergeCell ref="B16:D16"/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12:D12"/>
    <mergeCell ref="B13:D13"/>
    <mergeCell ref="B36:D36"/>
    <mergeCell ref="B24:D24"/>
    <mergeCell ref="B25:D25"/>
    <mergeCell ref="B26:D26"/>
    <mergeCell ref="B29:D29"/>
    <mergeCell ref="B31:D31"/>
    <mergeCell ref="B33:D33"/>
    <mergeCell ref="B34:D34"/>
    <mergeCell ref="B32:D32"/>
    <mergeCell ref="B35:D35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22" workbookViewId="0">
      <selection activeCell="E33" sqref="E3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7109375" customWidth="1"/>
    <col min="5" max="5" width="17.5703125" customWidth="1"/>
    <col min="6" max="6" width="11.42578125" customWidth="1"/>
    <col min="7" max="7" width="10" hidden="1" customWidth="1"/>
    <col min="8" max="8" width="0" hidden="1" customWidth="1"/>
  </cols>
  <sheetData>
    <row r="1" spans="1:8" ht="36.6" customHeight="1" x14ac:dyDescent="0.25">
      <c r="A1" s="187" t="s">
        <v>58</v>
      </c>
      <c r="B1" s="187"/>
      <c r="C1" s="187"/>
      <c r="D1" s="187"/>
      <c r="E1" s="187"/>
    </row>
    <row r="2" spans="1:8" ht="1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546417.38</v>
      </c>
      <c r="G3">
        <v>546417.38</v>
      </c>
      <c r="H3">
        <v>0</v>
      </c>
    </row>
    <row r="4" spans="1:8" ht="15" customHeight="1" x14ac:dyDescent="0.25">
      <c r="A4" s="134">
        <v>2</v>
      </c>
      <c r="B4" s="189" t="s">
        <v>214</v>
      </c>
      <c r="C4" s="190"/>
      <c r="D4" s="191"/>
      <c r="E4" s="133">
        <f>SUM(G4:H4)</f>
        <v>322913.13999999996</v>
      </c>
      <c r="G4">
        <v>322913.13999999996</v>
      </c>
      <c r="H4">
        <v>0</v>
      </c>
    </row>
    <row r="5" spans="1:8" ht="15" customHeight="1" x14ac:dyDescent="0.25">
      <c r="A5" s="134">
        <v>3</v>
      </c>
      <c r="B5" s="189" t="s">
        <v>215</v>
      </c>
      <c r="C5" s="190"/>
      <c r="D5" s="191"/>
      <c r="E5" s="133">
        <f>SUM(G5:H5)</f>
        <v>705373.88000000012</v>
      </c>
      <c r="G5">
        <v>705373.88000000012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5" customHeight="1" thickBot="1" x14ac:dyDescent="0.3">
      <c r="A8" s="5">
        <v>1</v>
      </c>
      <c r="B8" s="171" t="s">
        <v>17</v>
      </c>
      <c r="C8" s="172"/>
      <c r="D8" s="173"/>
      <c r="E8" s="10">
        <v>0</v>
      </c>
    </row>
    <row r="9" spans="1:8" ht="39.6" customHeight="1" thickBot="1" x14ac:dyDescent="0.3">
      <c r="A9" s="5">
        <v>2</v>
      </c>
      <c r="B9" s="174" t="s">
        <v>18</v>
      </c>
      <c r="C9" s="175"/>
      <c r="D9" s="176"/>
      <c r="E9" s="8">
        <v>0</v>
      </c>
    </row>
    <row r="10" spans="1:8" ht="42" customHeight="1" x14ac:dyDescent="0.25">
      <c r="A10" s="78">
        <v>3</v>
      </c>
      <c r="B10" s="159" t="s">
        <v>19</v>
      </c>
      <c r="C10" s="160"/>
      <c r="D10" s="161"/>
      <c r="E10" s="46">
        <v>7280.47</v>
      </c>
    </row>
    <row r="11" spans="1:8" x14ac:dyDescent="0.25">
      <c r="A11" s="76"/>
      <c r="B11" s="47" t="s">
        <v>20</v>
      </c>
      <c r="C11" s="48"/>
      <c r="D11" s="49"/>
      <c r="E11" s="50"/>
    </row>
    <row r="12" spans="1:8" ht="15.75" thickBot="1" x14ac:dyDescent="0.3">
      <c r="A12" s="54"/>
      <c r="B12" s="200"/>
      <c r="C12" s="201"/>
      <c r="D12" s="202"/>
      <c r="E12" s="55"/>
    </row>
    <row r="13" spans="1:8" ht="42.75" customHeight="1" x14ac:dyDescent="0.25">
      <c r="A13" s="75">
        <v>4</v>
      </c>
      <c r="B13" s="159" t="s">
        <v>21</v>
      </c>
      <c r="C13" s="160"/>
      <c r="D13" s="161"/>
      <c r="E13" s="46">
        <f>4595.12+22191.1</f>
        <v>26786.219999999998</v>
      </c>
    </row>
    <row r="14" spans="1:8" x14ac:dyDescent="0.25">
      <c r="A14" s="76"/>
      <c r="B14" s="47" t="s">
        <v>20</v>
      </c>
      <c r="C14" s="48"/>
      <c r="D14" s="49"/>
      <c r="E14" s="50"/>
    </row>
    <row r="15" spans="1:8" ht="15.75" thickBot="1" x14ac:dyDescent="0.3">
      <c r="A15" s="56"/>
      <c r="B15" s="181"/>
      <c r="C15" s="182"/>
      <c r="D15" s="183"/>
      <c r="E15" s="19"/>
    </row>
    <row r="16" spans="1:8" ht="15.75" thickBot="1" x14ac:dyDescent="0.3">
      <c r="A16" s="5">
        <v>5</v>
      </c>
      <c r="B16" s="180" t="s">
        <v>22</v>
      </c>
      <c r="C16" s="180"/>
      <c r="D16" s="180"/>
      <c r="E16" s="17">
        <v>1561.32</v>
      </c>
    </row>
    <row r="17" spans="1:5" ht="29.45" customHeight="1" thickBot="1" x14ac:dyDescent="0.3">
      <c r="A17" s="77">
        <v>6</v>
      </c>
      <c r="B17" s="154" t="s">
        <v>23</v>
      </c>
      <c r="C17" s="155"/>
      <c r="D17" s="156"/>
      <c r="E17" s="57">
        <v>2051.5300000000002</v>
      </c>
    </row>
    <row r="18" spans="1:5" x14ac:dyDescent="0.25">
      <c r="A18" s="78">
        <v>7</v>
      </c>
      <c r="B18" s="163" t="s">
        <v>24</v>
      </c>
      <c r="C18" s="164"/>
      <c r="D18" s="165"/>
      <c r="E18" s="58">
        <f>SUM(E20:E23)</f>
        <v>0</v>
      </c>
    </row>
    <row r="19" spans="1:5" x14ac:dyDescent="0.25">
      <c r="A19" s="76"/>
      <c r="B19" s="59" t="s">
        <v>25</v>
      </c>
      <c r="C19" s="14"/>
      <c r="D19" s="15"/>
      <c r="E19" s="60"/>
    </row>
    <row r="20" spans="1:5" x14ac:dyDescent="0.25">
      <c r="A20" s="51"/>
      <c r="B20" s="157" t="s">
        <v>26</v>
      </c>
      <c r="C20" s="157"/>
      <c r="D20" s="157"/>
      <c r="E20" s="13">
        <v>0</v>
      </c>
    </row>
    <row r="21" spans="1:5" x14ac:dyDescent="0.25">
      <c r="A21" s="61"/>
      <c r="B21" s="157" t="s">
        <v>27</v>
      </c>
      <c r="C21" s="157"/>
      <c r="D21" s="157"/>
      <c r="E21" s="13">
        <v>0</v>
      </c>
    </row>
    <row r="22" spans="1:5" x14ac:dyDescent="0.25">
      <c r="A22" s="79"/>
      <c r="B22" s="166" t="s">
        <v>28</v>
      </c>
      <c r="C22" s="167"/>
      <c r="D22" s="168"/>
      <c r="E22" s="13">
        <v>0</v>
      </c>
    </row>
    <row r="23" spans="1:5" ht="15.75" thickBot="1" x14ac:dyDescent="0.3">
      <c r="A23" s="62"/>
      <c r="B23" s="158" t="s">
        <v>29</v>
      </c>
      <c r="C23" s="158"/>
      <c r="D23" s="158"/>
      <c r="E23" s="16">
        <v>0</v>
      </c>
    </row>
    <row r="24" spans="1:5" ht="26.45" customHeight="1" x14ac:dyDescent="0.25">
      <c r="A24" s="78">
        <v>8</v>
      </c>
      <c r="B24" s="159" t="s">
        <v>30</v>
      </c>
      <c r="C24" s="160"/>
      <c r="D24" s="161"/>
      <c r="E24" s="58">
        <f>SUM(E26:E27)</f>
        <v>0</v>
      </c>
    </row>
    <row r="25" spans="1:5" x14ac:dyDescent="0.25">
      <c r="A25" s="76"/>
      <c r="B25" s="59" t="s">
        <v>25</v>
      </c>
      <c r="C25" s="11"/>
      <c r="D25" s="12"/>
      <c r="E25" s="60"/>
    </row>
    <row r="26" spans="1:5" x14ac:dyDescent="0.25">
      <c r="A26" s="76"/>
      <c r="B26" s="162" t="s">
        <v>31</v>
      </c>
      <c r="C26" s="162"/>
      <c r="D26" s="162"/>
      <c r="E26" s="13">
        <v>0</v>
      </c>
    </row>
    <row r="27" spans="1:5" ht="15.75" thickBot="1" x14ac:dyDescent="0.3">
      <c r="A27" s="77"/>
      <c r="B27" s="169" t="s">
        <v>32</v>
      </c>
      <c r="C27" s="169"/>
      <c r="D27" s="169"/>
      <c r="E27" s="16">
        <v>0</v>
      </c>
    </row>
    <row r="28" spans="1:5" ht="15.75" thickBot="1" x14ac:dyDescent="0.3">
      <c r="A28" s="9">
        <v>9</v>
      </c>
      <c r="B28" s="151" t="s">
        <v>10</v>
      </c>
      <c r="C28" s="152"/>
      <c r="D28" s="153"/>
      <c r="E28" s="17">
        <v>3138.12</v>
      </c>
    </row>
    <row r="29" spans="1:5" ht="15.75" thickBot="1" x14ac:dyDescent="0.3">
      <c r="A29" s="9">
        <v>10</v>
      </c>
      <c r="B29" s="151" t="s">
        <v>11</v>
      </c>
      <c r="C29" s="152"/>
      <c r="D29" s="153"/>
      <c r="E29" s="17">
        <v>2913.6</v>
      </c>
    </row>
    <row r="30" spans="1:5" ht="15.75" thickBot="1" x14ac:dyDescent="0.3">
      <c r="A30" s="9">
        <v>11</v>
      </c>
      <c r="B30" s="151" t="s">
        <v>12</v>
      </c>
      <c r="C30" s="152"/>
      <c r="D30" s="153"/>
      <c r="E30" s="17">
        <v>8426.64</v>
      </c>
    </row>
    <row r="31" spans="1:5" ht="15.75" thickBot="1" x14ac:dyDescent="0.3">
      <c r="A31" s="9">
        <v>12</v>
      </c>
      <c r="B31" s="151" t="s">
        <v>33</v>
      </c>
      <c r="C31" s="152"/>
      <c r="D31" s="153"/>
      <c r="E31" s="17">
        <v>5973.08</v>
      </c>
    </row>
    <row r="32" spans="1:5" ht="15.75" thickBot="1" x14ac:dyDescent="0.3">
      <c r="A32" s="9">
        <v>13</v>
      </c>
      <c r="B32" s="151" t="s">
        <v>34</v>
      </c>
      <c r="C32" s="152"/>
      <c r="D32" s="153"/>
      <c r="E32" s="17">
        <v>8349.9500000000007</v>
      </c>
    </row>
    <row r="33" spans="1:6" ht="28.15" customHeight="1" thickBot="1" x14ac:dyDescent="0.3">
      <c r="A33" s="5">
        <v>14</v>
      </c>
      <c r="B33" s="145" t="s">
        <v>219</v>
      </c>
      <c r="C33" s="146"/>
      <c r="D33" s="147"/>
      <c r="E33" s="138">
        <f>351343.28+37689.36</f>
        <v>389032.64</v>
      </c>
      <c r="F33" s="136"/>
    </row>
    <row r="34" spans="1:6" ht="15.75" thickBot="1" x14ac:dyDescent="0.3">
      <c r="A34" s="9">
        <v>15</v>
      </c>
      <c r="B34" s="104" t="s">
        <v>43</v>
      </c>
      <c r="C34" s="105"/>
      <c r="D34" s="105"/>
      <c r="E34" s="106">
        <v>1386.48</v>
      </c>
      <c r="F34" s="74"/>
    </row>
    <row r="35" spans="1:6" ht="15.75" thickBot="1" x14ac:dyDescent="0.3">
      <c r="A35" s="5">
        <v>16</v>
      </c>
      <c r="B35" s="63" t="s">
        <v>36</v>
      </c>
      <c r="C35" s="64"/>
      <c r="D35" s="64"/>
      <c r="E35" s="8">
        <f>SUM(E34+E33+E32+E31+E30+E29+E28+E24+E18+E17+E16+E13+E10+E9+E8)</f>
        <v>456900.05</v>
      </c>
    </row>
  </sheetData>
  <mergeCells count="28">
    <mergeCell ref="A1:E1"/>
    <mergeCell ref="A2:D2"/>
    <mergeCell ref="B3:D3"/>
    <mergeCell ref="B4:D4"/>
    <mergeCell ref="B5:D5"/>
    <mergeCell ref="B12:D12"/>
    <mergeCell ref="B7:D7"/>
    <mergeCell ref="B8:D8"/>
    <mergeCell ref="B9:D9"/>
    <mergeCell ref="B10:D10"/>
    <mergeCell ref="B23:D23"/>
    <mergeCell ref="B13:D13"/>
    <mergeCell ref="B15:D15"/>
    <mergeCell ref="B16:D16"/>
    <mergeCell ref="B17:D17"/>
    <mergeCell ref="B18:D18"/>
    <mergeCell ref="B20:D20"/>
    <mergeCell ref="B21:D21"/>
    <mergeCell ref="B22:D22"/>
    <mergeCell ref="B31:D31"/>
    <mergeCell ref="B32:D32"/>
    <mergeCell ref="B33:D33"/>
    <mergeCell ref="B24:D24"/>
    <mergeCell ref="B26:D26"/>
    <mergeCell ref="B27:D27"/>
    <mergeCell ref="B28:D28"/>
    <mergeCell ref="B29:D29"/>
    <mergeCell ref="B30:D30"/>
  </mergeCells>
  <pageMargins left="0.7" right="0.7" top="0.75" bottom="0.75" header="0.3" footer="0.3"/>
  <pageSetup paperSize="9"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tabSelected="1" topLeftCell="A19" workbookViewId="0">
      <selection activeCell="M34" sqref="M34"/>
    </sheetView>
  </sheetViews>
  <sheetFormatPr defaultRowHeight="15" x14ac:dyDescent="0.25"/>
  <cols>
    <col min="1" max="1" width="4.28515625" style="1" customWidth="1"/>
    <col min="2" max="2" width="44.5703125" style="2" customWidth="1"/>
    <col min="3" max="3" width="13" style="3" customWidth="1"/>
    <col min="4" max="4" width="15.28515625" customWidth="1"/>
    <col min="5" max="5" width="16.7109375" customWidth="1"/>
    <col min="6" max="6" width="12" style="135" customWidth="1"/>
    <col min="7" max="8" width="11" hidden="1" customWidth="1"/>
  </cols>
  <sheetData>
    <row r="1" spans="1:8" ht="36.6" customHeight="1" x14ac:dyDescent="0.25">
      <c r="A1" s="187" t="s">
        <v>56</v>
      </c>
      <c r="B1" s="187"/>
      <c r="C1" s="187"/>
      <c r="D1" s="187"/>
      <c r="E1" s="187"/>
    </row>
    <row r="2" spans="1:8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3355616.1799999997</v>
      </c>
      <c r="G3">
        <v>3355616.1799999997</v>
      </c>
      <c r="H3">
        <v>0</v>
      </c>
    </row>
    <row r="4" spans="1:8" ht="15" customHeight="1" x14ac:dyDescent="0.25">
      <c r="A4" s="134">
        <v>2</v>
      </c>
      <c r="B4" s="189" t="s">
        <v>214</v>
      </c>
      <c r="C4" s="190"/>
      <c r="D4" s="191"/>
      <c r="E4" s="133">
        <f>SUM(G4:H4)</f>
        <v>3667759.6700000004</v>
      </c>
      <c r="G4">
        <v>2620955.0300000003</v>
      </c>
      <c r="H4">
        <f>596527.17+450277.47</f>
        <v>1046804.64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1981774.38</v>
      </c>
      <c r="G5">
        <v>1981774.38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2" customHeight="1" thickBot="1" x14ac:dyDescent="0.3">
      <c r="A8" s="5">
        <v>1</v>
      </c>
      <c r="B8" s="171" t="s">
        <v>17</v>
      </c>
      <c r="C8" s="172"/>
      <c r="D8" s="173"/>
      <c r="E8" s="10">
        <v>91408.82</v>
      </c>
    </row>
    <row r="9" spans="1:8" ht="42" customHeight="1" thickBot="1" x14ac:dyDescent="0.3">
      <c r="A9" s="5">
        <v>2</v>
      </c>
      <c r="B9" s="174" t="s">
        <v>18</v>
      </c>
      <c r="C9" s="175"/>
      <c r="D9" s="176"/>
      <c r="E9" s="8">
        <v>38638.089999999997</v>
      </c>
    </row>
    <row r="10" spans="1:8" ht="40.5" customHeight="1" x14ac:dyDescent="0.25">
      <c r="A10" s="78">
        <v>3</v>
      </c>
      <c r="B10" s="159" t="s">
        <v>19</v>
      </c>
      <c r="C10" s="160"/>
      <c r="D10" s="161"/>
      <c r="E10" s="46">
        <v>136904.41</v>
      </c>
    </row>
    <row r="11" spans="1:8" x14ac:dyDescent="0.25">
      <c r="A11" s="76"/>
      <c r="B11" s="47" t="s">
        <v>20</v>
      </c>
      <c r="C11" s="48"/>
      <c r="D11" s="49"/>
      <c r="E11" s="50"/>
    </row>
    <row r="12" spans="1:8" ht="15.75" thickBot="1" x14ac:dyDescent="0.3">
      <c r="A12" s="54"/>
      <c r="B12" s="200"/>
      <c r="C12" s="201"/>
      <c r="D12" s="202"/>
      <c r="E12" s="55"/>
    </row>
    <row r="13" spans="1:8" ht="40.9" customHeight="1" x14ac:dyDescent="0.25">
      <c r="A13" s="75">
        <v>4</v>
      </c>
      <c r="B13" s="159" t="s">
        <v>21</v>
      </c>
      <c r="C13" s="160"/>
      <c r="D13" s="161"/>
      <c r="E13" s="46">
        <v>134566.37</v>
      </c>
    </row>
    <row r="14" spans="1:8" x14ac:dyDescent="0.25">
      <c r="A14" s="76"/>
      <c r="B14" s="47" t="s">
        <v>20</v>
      </c>
      <c r="C14" s="48"/>
      <c r="D14" s="49"/>
      <c r="E14" s="50"/>
    </row>
    <row r="15" spans="1:8" ht="15.75" thickBot="1" x14ac:dyDescent="0.3">
      <c r="A15" s="56"/>
      <c r="B15" s="181"/>
      <c r="C15" s="182"/>
      <c r="D15" s="183"/>
      <c r="E15" s="19"/>
    </row>
    <row r="16" spans="1:8" ht="15.75" thickBot="1" x14ac:dyDescent="0.3">
      <c r="A16" s="5">
        <v>5</v>
      </c>
      <c r="B16" s="180" t="s">
        <v>22</v>
      </c>
      <c r="C16" s="180"/>
      <c r="D16" s="180"/>
      <c r="E16" s="17">
        <v>9627.9599999999991</v>
      </c>
      <c r="F16" s="136"/>
    </row>
    <row r="17" spans="1:5" ht="30" customHeight="1" thickBot="1" x14ac:dyDescent="0.3">
      <c r="A17" s="77">
        <v>6</v>
      </c>
      <c r="B17" s="154" t="s">
        <v>23</v>
      </c>
      <c r="C17" s="155"/>
      <c r="D17" s="156"/>
      <c r="E17" s="57">
        <v>5760</v>
      </c>
    </row>
    <row r="18" spans="1:5" x14ac:dyDescent="0.25">
      <c r="A18" s="78">
        <v>7</v>
      </c>
      <c r="B18" s="163" t="s">
        <v>24</v>
      </c>
      <c r="C18" s="164"/>
      <c r="D18" s="165"/>
      <c r="E18" s="58">
        <f>SUM(E20:E23)</f>
        <v>0</v>
      </c>
    </row>
    <row r="19" spans="1:5" x14ac:dyDescent="0.25">
      <c r="A19" s="76"/>
      <c r="B19" s="59" t="s">
        <v>25</v>
      </c>
      <c r="C19" s="14"/>
      <c r="D19" s="15"/>
      <c r="E19" s="60"/>
    </row>
    <row r="20" spans="1:5" x14ac:dyDescent="0.25">
      <c r="A20" s="51"/>
      <c r="B20" s="157" t="s">
        <v>26</v>
      </c>
      <c r="C20" s="157"/>
      <c r="D20" s="157"/>
      <c r="E20" s="13">
        <v>0</v>
      </c>
    </row>
    <row r="21" spans="1:5" x14ac:dyDescent="0.25">
      <c r="A21" s="61"/>
      <c r="B21" s="157" t="s">
        <v>27</v>
      </c>
      <c r="C21" s="157"/>
      <c r="D21" s="157"/>
      <c r="E21" s="13">
        <v>0</v>
      </c>
    </row>
    <row r="22" spans="1:5" x14ac:dyDescent="0.25">
      <c r="A22" s="79"/>
      <c r="B22" s="166" t="s">
        <v>28</v>
      </c>
      <c r="C22" s="167"/>
      <c r="D22" s="168"/>
      <c r="E22" s="13">
        <v>0</v>
      </c>
    </row>
    <row r="23" spans="1:5" ht="15.75" thickBot="1" x14ac:dyDescent="0.3">
      <c r="A23" s="62"/>
      <c r="B23" s="158" t="s">
        <v>29</v>
      </c>
      <c r="C23" s="158"/>
      <c r="D23" s="158"/>
      <c r="E23" s="16">
        <v>0</v>
      </c>
    </row>
    <row r="24" spans="1:5" x14ac:dyDescent="0.25">
      <c r="A24" s="78">
        <v>8</v>
      </c>
      <c r="B24" s="159" t="s">
        <v>30</v>
      </c>
      <c r="C24" s="160"/>
      <c r="D24" s="161"/>
      <c r="E24" s="58">
        <f>SUM(E26:E27)</f>
        <v>29220</v>
      </c>
    </row>
    <row r="25" spans="1:5" x14ac:dyDescent="0.25">
      <c r="A25" s="76"/>
      <c r="B25" s="59" t="s">
        <v>25</v>
      </c>
      <c r="C25" s="11"/>
      <c r="D25" s="12"/>
      <c r="E25" s="60"/>
    </row>
    <row r="26" spans="1:5" x14ac:dyDescent="0.25">
      <c r="A26" s="76"/>
      <c r="B26" s="162" t="s">
        <v>31</v>
      </c>
      <c r="C26" s="162"/>
      <c r="D26" s="162"/>
      <c r="E26" s="13">
        <v>0</v>
      </c>
    </row>
    <row r="27" spans="1:5" ht="15.75" thickBot="1" x14ac:dyDescent="0.3">
      <c r="A27" s="77"/>
      <c r="B27" s="169" t="s">
        <v>32</v>
      </c>
      <c r="C27" s="169"/>
      <c r="D27" s="169"/>
      <c r="E27" s="16">
        <v>29220</v>
      </c>
    </row>
    <row r="28" spans="1:5" ht="15.75" thickBot="1" x14ac:dyDescent="0.3">
      <c r="A28" s="9">
        <v>9</v>
      </c>
      <c r="B28" s="151" t="s">
        <v>10</v>
      </c>
      <c r="C28" s="152"/>
      <c r="D28" s="153"/>
      <c r="E28" s="17">
        <v>13057.68</v>
      </c>
    </row>
    <row r="29" spans="1:5" ht="15.75" thickBot="1" x14ac:dyDescent="0.3">
      <c r="A29" s="9">
        <v>10</v>
      </c>
      <c r="B29" s="151" t="s">
        <v>11</v>
      </c>
      <c r="C29" s="152"/>
      <c r="D29" s="153"/>
      <c r="E29" s="17">
        <v>11654.4</v>
      </c>
    </row>
    <row r="30" spans="1:5" ht="15.75" thickBot="1" x14ac:dyDescent="0.3">
      <c r="A30" s="9">
        <v>11</v>
      </c>
      <c r="B30" s="151" t="s">
        <v>12</v>
      </c>
      <c r="C30" s="152"/>
      <c r="D30" s="153"/>
      <c r="E30" s="17">
        <v>51964.25</v>
      </c>
    </row>
    <row r="31" spans="1:5" ht="15.75" thickBot="1" x14ac:dyDescent="0.3">
      <c r="A31" s="9">
        <v>12</v>
      </c>
      <c r="B31" s="151" t="s">
        <v>33</v>
      </c>
      <c r="C31" s="152"/>
      <c r="D31" s="153"/>
      <c r="E31" s="17">
        <v>48481.1</v>
      </c>
    </row>
    <row r="32" spans="1:5" ht="15.75" thickBot="1" x14ac:dyDescent="0.3">
      <c r="A32" s="9">
        <v>13</v>
      </c>
      <c r="B32" s="151" t="s">
        <v>34</v>
      </c>
      <c r="C32" s="152"/>
      <c r="D32" s="153"/>
      <c r="E32" s="17">
        <v>50850.96</v>
      </c>
    </row>
    <row r="33" spans="1:6" ht="28.15" customHeight="1" thickBot="1" x14ac:dyDescent="0.3">
      <c r="A33" s="5">
        <v>14</v>
      </c>
      <c r="B33" s="145" t="s">
        <v>218</v>
      </c>
      <c r="C33" s="146"/>
      <c r="D33" s="147"/>
      <c r="E33" s="138">
        <f>2695804.27+156974.23</f>
        <v>2852778.5</v>
      </c>
      <c r="F33" s="136"/>
    </row>
    <row r="34" spans="1:6" ht="15.75" thickBot="1" x14ac:dyDescent="0.3">
      <c r="A34" s="9">
        <v>15</v>
      </c>
      <c r="B34" s="104" t="s">
        <v>43</v>
      </c>
      <c r="C34" s="105"/>
      <c r="D34" s="105"/>
      <c r="E34" s="106">
        <v>8443.64</v>
      </c>
      <c r="F34" s="137"/>
    </row>
    <row r="35" spans="1:6" ht="15.75" thickBot="1" x14ac:dyDescent="0.3">
      <c r="A35" s="5">
        <v>16</v>
      </c>
      <c r="B35" s="63" t="s">
        <v>36</v>
      </c>
      <c r="C35" s="64"/>
      <c r="D35" s="64"/>
      <c r="E35" s="8">
        <f>SUM(E34+E33+E32+E31+E30+E29+E28+E24+E18+E17+E16+E13+E10+E9+E8)</f>
        <v>3483356.18</v>
      </c>
    </row>
  </sheetData>
  <mergeCells count="28">
    <mergeCell ref="A1:E1"/>
    <mergeCell ref="A2:D2"/>
    <mergeCell ref="B3:D3"/>
    <mergeCell ref="B4:D4"/>
    <mergeCell ref="B5:D5"/>
    <mergeCell ref="B12:D12"/>
    <mergeCell ref="B7:D7"/>
    <mergeCell ref="B8:D8"/>
    <mergeCell ref="B9:D9"/>
    <mergeCell ref="B10:D10"/>
    <mergeCell ref="B23:D23"/>
    <mergeCell ref="B13:D13"/>
    <mergeCell ref="B15:D15"/>
    <mergeCell ref="B16:D16"/>
    <mergeCell ref="B17:D17"/>
    <mergeCell ref="B18:D18"/>
    <mergeCell ref="B20:D20"/>
    <mergeCell ref="B21:D21"/>
    <mergeCell ref="B22:D22"/>
    <mergeCell ref="B31:D31"/>
    <mergeCell ref="B32:D32"/>
    <mergeCell ref="B33:D33"/>
    <mergeCell ref="B24:D24"/>
    <mergeCell ref="B26:D26"/>
    <mergeCell ref="B27:D27"/>
    <mergeCell ref="B28:D28"/>
    <mergeCell ref="B29:D29"/>
    <mergeCell ref="B30:D3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L12" sqref="L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7109375" customWidth="1"/>
    <col min="7" max="7" width="12.140625" hidden="1" customWidth="1"/>
    <col min="8" max="8" width="0" hidden="1" customWidth="1"/>
  </cols>
  <sheetData>
    <row r="1" spans="1:8" ht="35.450000000000003" customHeight="1" x14ac:dyDescent="0.25">
      <c r="A1" s="187" t="s">
        <v>49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1652274.3900000001</v>
      </c>
      <c r="G3">
        <v>1524385.87</v>
      </c>
      <c r="H3">
        <v>127888.52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1605735.4000000004</v>
      </c>
      <c r="G4">
        <v>1432319.2700000003</v>
      </c>
      <c r="H4">
        <v>173416.13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309171.64999999991</v>
      </c>
      <c r="G5">
        <v>298351.8899999999</v>
      </c>
      <c r="H5">
        <v>10819.76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9" customHeight="1" thickBot="1" x14ac:dyDescent="0.3">
      <c r="A8" s="5">
        <v>1</v>
      </c>
      <c r="B8" s="171" t="s">
        <v>17</v>
      </c>
      <c r="C8" s="172"/>
      <c r="D8" s="173"/>
      <c r="E8" s="10">
        <v>122678.38</v>
      </c>
    </row>
    <row r="9" spans="1:8" ht="41.45" customHeight="1" thickBot="1" x14ac:dyDescent="0.3">
      <c r="A9" s="5">
        <v>2</v>
      </c>
      <c r="B9" s="174" t="s">
        <v>18</v>
      </c>
      <c r="C9" s="175"/>
      <c r="D9" s="176"/>
      <c r="E9" s="8">
        <v>51865.55</v>
      </c>
    </row>
    <row r="10" spans="1:8" ht="39.6" customHeight="1" x14ac:dyDescent="0.25">
      <c r="A10" s="26">
        <v>3</v>
      </c>
      <c r="B10" s="159" t="s">
        <v>19</v>
      </c>
      <c r="C10" s="160"/>
      <c r="D10" s="161"/>
      <c r="E10" s="46">
        <f>E11+60266.32</f>
        <v>878497.97999999986</v>
      </c>
    </row>
    <row r="11" spans="1:8" x14ac:dyDescent="0.25">
      <c r="A11" s="27"/>
      <c r="B11" s="47" t="s">
        <v>20</v>
      </c>
      <c r="C11" s="48"/>
      <c r="D11" s="49"/>
      <c r="E11" s="50">
        <f>SUM(E12:E14)</f>
        <v>818231.65999999992</v>
      </c>
    </row>
    <row r="12" spans="1:8" s="24" customFormat="1" x14ac:dyDescent="0.25">
      <c r="A12" s="84"/>
      <c r="B12" s="148" t="s">
        <v>110</v>
      </c>
      <c r="C12" s="149"/>
      <c r="D12" s="150"/>
      <c r="E12" s="85">
        <v>732011.08</v>
      </c>
    </row>
    <row r="13" spans="1:8" x14ac:dyDescent="0.25">
      <c r="A13" s="51"/>
      <c r="B13" s="148" t="s">
        <v>111</v>
      </c>
      <c r="C13" s="192"/>
      <c r="D13" s="193"/>
      <c r="E13" s="52">
        <v>81735.87</v>
      </c>
    </row>
    <row r="14" spans="1:8" ht="15.75" thickBot="1" x14ac:dyDescent="0.3">
      <c r="A14" s="51"/>
      <c r="B14" s="177" t="s">
        <v>112</v>
      </c>
      <c r="C14" s="178"/>
      <c r="D14" s="179"/>
      <c r="E14" s="53">
        <v>4484.71</v>
      </c>
    </row>
    <row r="15" spans="1:8" ht="40.9" customHeight="1" x14ac:dyDescent="0.25">
      <c r="A15" s="29">
        <v>4</v>
      </c>
      <c r="B15" s="159" t="s">
        <v>21</v>
      </c>
      <c r="C15" s="160"/>
      <c r="D15" s="161"/>
      <c r="E15" s="46">
        <f>267169.72+38037.75</f>
        <v>305207.46999999997</v>
      </c>
    </row>
    <row r="16" spans="1:8" x14ac:dyDescent="0.25">
      <c r="A16" s="27"/>
      <c r="B16" s="47" t="s">
        <v>20</v>
      </c>
      <c r="C16" s="48"/>
      <c r="D16" s="49"/>
      <c r="E16" s="50"/>
    </row>
    <row r="17" spans="1:5" ht="15.75" thickBot="1" x14ac:dyDescent="0.3">
      <c r="A17" s="56"/>
      <c r="B17" s="181"/>
      <c r="C17" s="182"/>
      <c r="D17" s="183"/>
      <c r="E17" s="19"/>
    </row>
    <row r="18" spans="1:5" ht="15.75" thickBot="1" x14ac:dyDescent="0.3">
      <c r="A18" s="5">
        <v>5</v>
      </c>
      <c r="B18" s="180" t="s">
        <v>22</v>
      </c>
      <c r="C18" s="180"/>
      <c r="D18" s="180"/>
      <c r="E18" s="17">
        <v>3860</v>
      </c>
    </row>
    <row r="19" spans="1:5" ht="28.15" customHeight="1" thickBot="1" x14ac:dyDescent="0.3">
      <c r="A19" s="28">
        <v>6</v>
      </c>
      <c r="B19" s="154" t="s">
        <v>23</v>
      </c>
      <c r="C19" s="155"/>
      <c r="D19" s="156"/>
      <c r="E19" s="57">
        <v>13500</v>
      </c>
    </row>
    <row r="20" spans="1:5" x14ac:dyDescent="0.25">
      <c r="A20" s="26">
        <v>7</v>
      </c>
      <c r="B20" s="163" t="s">
        <v>24</v>
      </c>
      <c r="C20" s="164"/>
      <c r="D20" s="165"/>
      <c r="E20" s="58"/>
    </row>
    <row r="21" spans="1:5" ht="14.45" customHeight="1" x14ac:dyDescent="0.25">
      <c r="A21" s="27"/>
      <c r="B21" s="59" t="s">
        <v>25</v>
      </c>
      <c r="C21" s="14"/>
      <c r="D21" s="15"/>
      <c r="E21" s="60"/>
    </row>
    <row r="22" spans="1:5" x14ac:dyDescent="0.25">
      <c r="A22" s="51"/>
      <c r="B22" s="157" t="s">
        <v>26</v>
      </c>
      <c r="C22" s="157"/>
      <c r="D22" s="157"/>
      <c r="E22" s="13">
        <v>82701.97</v>
      </c>
    </row>
    <row r="23" spans="1:5" ht="14.45" customHeight="1" x14ac:dyDescent="0.25">
      <c r="A23" s="61"/>
      <c r="B23" s="157" t="s">
        <v>27</v>
      </c>
      <c r="C23" s="157"/>
      <c r="D23" s="157"/>
      <c r="E23" s="13">
        <v>0</v>
      </c>
    </row>
    <row r="24" spans="1:5" x14ac:dyDescent="0.25">
      <c r="A24" s="30"/>
      <c r="B24" s="166" t="s">
        <v>28</v>
      </c>
      <c r="C24" s="167"/>
      <c r="D24" s="168"/>
      <c r="E24" s="13">
        <v>55.46</v>
      </c>
    </row>
    <row r="25" spans="1:5" ht="15.75" thickBot="1" x14ac:dyDescent="0.3">
      <c r="A25" s="62"/>
      <c r="B25" s="158" t="s">
        <v>29</v>
      </c>
      <c r="C25" s="158"/>
      <c r="D25" s="158"/>
      <c r="E25" s="16">
        <v>0</v>
      </c>
    </row>
    <row r="26" spans="1:5" ht="27.6" customHeight="1" x14ac:dyDescent="0.25">
      <c r="A26" s="26">
        <v>8</v>
      </c>
      <c r="B26" s="159" t="s">
        <v>30</v>
      </c>
      <c r="C26" s="160"/>
      <c r="D26" s="161"/>
      <c r="E26" s="58">
        <f>SUM(E28:E29)</f>
        <v>6238.2</v>
      </c>
    </row>
    <row r="27" spans="1:5" x14ac:dyDescent="0.25">
      <c r="A27" s="27"/>
      <c r="B27" s="59" t="s">
        <v>25</v>
      </c>
      <c r="C27" s="11"/>
      <c r="D27" s="12"/>
      <c r="E27" s="60"/>
    </row>
    <row r="28" spans="1:5" ht="14.45" customHeight="1" x14ac:dyDescent="0.25">
      <c r="A28" s="27"/>
      <c r="B28" s="162" t="s">
        <v>31</v>
      </c>
      <c r="C28" s="162"/>
      <c r="D28" s="162"/>
      <c r="E28" s="13">
        <v>3118.2</v>
      </c>
    </row>
    <row r="29" spans="1:5" ht="15.75" thickBot="1" x14ac:dyDescent="0.3">
      <c r="A29" s="28"/>
      <c r="B29" s="169" t="s">
        <v>32</v>
      </c>
      <c r="C29" s="169"/>
      <c r="D29" s="169"/>
      <c r="E29" s="16">
        <v>3120</v>
      </c>
    </row>
    <row r="30" spans="1:5" ht="15.75" thickBot="1" x14ac:dyDescent="0.3">
      <c r="A30" s="9">
        <v>9</v>
      </c>
      <c r="B30" s="151" t="s">
        <v>10</v>
      </c>
      <c r="C30" s="152"/>
      <c r="D30" s="153"/>
      <c r="E30" s="17">
        <v>25515.72</v>
      </c>
    </row>
    <row r="31" spans="1:5" ht="15.75" thickBot="1" x14ac:dyDescent="0.3">
      <c r="A31" s="9">
        <v>10</v>
      </c>
      <c r="B31" s="151" t="s">
        <v>11</v>
      </c>
      <c r="C31" s="152"/>
      <c r="D31" s="153"/>
      <c r="E31" s="17">
        <v>13657.5</v>
      </c>
    </row>
    <row r="32" spans="1:5" ht="15.75" thickBot="1" x14ac:dyDescent="0.3">
      <c r="A32" s="9">
        <v>11</v>
      </c>
      <c r="B32" s="151" t="s">
        <v>12</v>
      </c>
      <c r="C32" s="152"/>
      <c r="D32" s="153"/>
      <c r="E32" s="17">
        <v>69753.8</v>
      </c>
    </row>
    <row r="33" spans="1:6" ht="15.75" thickBot="1" x14ac:dyDescent="0.3">
      <c r="A33" s="9">
        <v>12</v>
      </c>
      <c r="B33" s="151" t="s">
        <v>33</v>
      </c>
      <c r="C33" s="152"/>
      <c r="D33" s="153"/>
      <c r="E33" s="17">
        <v>26494.32</v>
      </c>
    </row>
    <row r="34" spans="1:6" ht="15.75" thickBot="1" x14ac:dyDescent="0.3">
      <c r="A34" s="9">
        <v>13</v>
      </c>
      <c r="B34" s="151" t="s">
        <v>34</v>
      </c>
      <c r="C34" s="152"/>
      <c r="D34" s="153"/>
      <c r="E34" s="17">
        <v>68079.039999999994</v>
      </c>
    </row>
    <row r="35" spans="1:6" ht="28.15" customHeight="1" thickBot="1" x14ac:dyDescent="0.3">
      <c r="A35" s="5">
        <v>14</v>
      </c>
      <c r="B35" s="145" t="s">
        <v>35</v>
      </c>
      <c r="C35" s="146"/>
      <c r="D35" s="147"/>
      <c r="E35" s="46">
        <v>120265.51</v>
      </c>
    </row>
    <row r="36" spans="1:6" ht="15.75" thickBot="1" x14ac:dyDescent="0.3">
      <c r="A36" s="9">
        <v>15</v>
      </c>
      <c r="B36" s="104" t="s">
        <v>43</v>
      </c>
      <c r="C36" s="105"/>
      <c r="D36" s="105"/>
      <c r="E36" s="106">
        <v>11304.31</v>
      </c>
      <c r="F36" s="74"/>
    </row>
    <row r="37" spans="1:6" ht="15.75" thickBot="1" x14ac:dyDescent="0.3">
      <c r="A37" s="5">
        <v>16</v>
      </c>
      <c r="B37" s="63" t="s">
        <v>36</v>
      </c>
      <c r="C37" s="64"/>
      <c r="D37" s="64"/>
      <c r="E37" s="8">
        <f>SUM(E35+E34+E33+E32+E31+E30+E26+E20+E19+E18+E15+E10+E9+E8+E36)</f>
        <v>1716917.7800000003</v>
      </c>
    </row>
  </sheetData>
  <mergeCells count="30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4:D34"/>
    <mergeCell ref="B32:D32"/>
    <mergeCell ref="B14:D14"/>
    <mergeCell ref="B18:D18"/>
    <mergeCell ref="B17:D17"/>
    <mergeCell ref="B15:D15"/>
    <mergeCell ref="B35:D35"/>
    <mergeCell ref="B12:D12"/>
    <mergeCell ref="B13:D13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K10" sqref="K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5703125" customWidth="1"/>
    <col min="7" max="7" width="10" hidden="1" customWidth="1"/>
    <col min="8" max="8" width="10.7109375" hidden="1" customWidth="1"/>
  </cols>
  <sheetData>
    <row r="1" spans="1:8" ht="36" customHeight="1" x14ac:dyDescent="0.25">
      <c r="A1" s="187" t="s">
        <v>50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1047353.0599999999</v>
      </c>
      <c r="G3">
        <v>831242.55999999994</v>
      </c>
      <c r="H3">
        <v>216110.5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1367715.3399999999</v>
      </c>
      <c r="G4">
        <v>811773.59</v>
      </c>
      <c r="H4">
        <v>555941.75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193293.06999999995</v>
      </c>
      <c r="G5">
        <v>125205.56999999995</v>
      </c>
      <c r="H5">
        <v>68087.5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1.45" customHeight="1" thickBot="1" x14ac:dyDescent="0.3">
      <c r="A8" s="5">
        <v>1</v>
      </c>
      <c r="B8" s="171" t="s">
        <v>17</v>
      </c>
      <c r="C8" s="172"/>
      <c r="D8" s="173"/>
      <c r="E8" s="10">
        <v>108696.95</v>
      </c>
    </row>
    <row r="9" spans="1:8" ht="43.9" customHeight="1" thickBot="1" x14ac:dyDescent="0.3">
      <c r="A9" s="5">
        <v>2</v>
      </c>
      <c r="B9" s="174" t="s">
        <v>18</v>
      </c>
      <c r="C9" s="175"/>
      <c r="D9" s="176"/>
      <c r="E9" s="8">
        <v>45947.99</v>
      </c>
    </row>
    <row r="10" spans="1:8" ht="39.6" customHeight="1" x14ac:dyDescent="0.25">
      <c r="A10" s="26">
        <v>3</v>
      </c>
      <c r="B10" s="159" t="s">
        <v>19</v>
      </c>
      <c r="C10" s="160"/>
      <c r="D10" s="161"/>
      <c r="E10" s="46">
        <v>368414.76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315024.44</v>
      </c>
    </row>
    <row r="12" spans="1:8" x14ac:dyDescent="0.25">
      <c r="A12" s="51"/>
      <c r="B12" s="148" t="s">
        <v>114</v>
      </c>
      <c r="C12" s="192"/>
      <c r="D12" s="193"/>
      <c r="E12" s="52">
        <v>286984.24</v>
      </c>
    </row>
    <row r="13" spans="1:8" x14ac:dyDescent="0.25">
      <c r="A13" s="51"/>
      <c r="B13" s="148" t="s">
        <v>220</v>
      </c>
      <c r="C13" s="192"/>
      <c r="D13" s="193"/>
      <c r="E13" s="53">
        <v>28040.2</v>
      </c>
    </row>
    <row r="14" spans="1:8" ht="15.75" thickBot="1" x14ac:dyDescent="0.3">
      <c r="A14" s="54"/>
      <c r="B14" s="200"/>
      <c r="C14" s="201"/>
      <c r="D14" s="202"/>
      <c r="E14" s="55"/>
    </row>
    <row r="15" spans="1:8" ht="41.45" customHeight="1" x14ac:dyDescent="0.25">
      <c r="A15" s="29">
        <v>4</v>
      </c>
      <c r="B15" s="159" t="s">
        <v>21</v>
      </c>
      <c r="C15" s="160"/>
      <c r="D15" s="161"/>
      <c r="E15" s="46">
        <f>161099.95+33697.88</f>
        <v>194797.83000000002</v>
      </c>
    </row>
    <row r="16" spans="1:8" x14ac:dyDescent="0.25">
      <c r="A16" s="27"/>
      <c r="B16" s="47" t="s">
        <v>20</v>
      </c>
      <c r="C16" s="48"/>
      <c r="D16" s="49"/>
      <c r="E16" s="50"/>
    </row>
    <row r="17" spans="1:5" ht="15.75" thickBot="1" x14ac:dyDescent="0.3">
      <c r="A17" s="56"/>
      <c r="B17" s="181"/>
      <c r="C17" s="182"/>
      <c r="D17" s="183"/>
      <c r="E17" s="19"/>
    </row>
    <row r="18" spans="1:5" ht="15.75" thickBot="1" x14ac:dyDescent="0.3">
      <c r="A18" s="5">
        <v>5</v>
      </c>
      <c r="B18" s="180" t="s">
        <v>22</v>
      </c>
      <c r="C18" s="180"/>
      <c r="D18" s="180"/>
      <c r="E18" s="17">
        <v>34280</v>
      </c>
    </row>
    <row r="19" spans="1:5" ht="28.15" customHeight="1" thickBot="1" x14ac:dyDescent="0.3">
      <c r="A19" s="28">
        <v>6</v>
      </c>
      <c r="B19" s="154" t="s">
        <v>23</v>
      </c>
      <c r="C19" s="155"/>
      <c r="D19" s="156"/>
      <c r="E19" s="57">
        <v>34560</v>
      </c>
    </row>
    <row r="20" spans="1:5" x14ac:dyDescent="0.25">
      <c r="A20" s="26">
        <v>7</v>
      </c>
      <c r="B20" s="163" t="s">
        <v>24</v>
      </c>
      <c r="C20" s="164"/>
      <c r="D20" s="165"/>
      <c r="E20" s="58">
        <v>0</v>
      </c>
    </row>
    <row r="21" spans="1:5" ht="14.45" customHeight="1" x14ac:dyDescent="0.25">
      <c r="A21" s="27"/>
      <c r="B21" s="59" t="s">
        <v>25</v>
      </c>
      <c r="C21" s="14"/>
      <c r="D21" s="15"/>
      <c r="E21" s="60"/>
    </row>
    <row r="22" spans="1:5" x14ac:dyDescent="0.25">
      <c r="A22" s="51"/>
      <c r="B22" s="157" t="s">
        <v>26</v>
      </c>
      <c r="C22" s="157"/>
      <c r="D22" s="157"/>
      <c r="E22" s="13">
        <v>0</v>
      </c>
    </row>
    <row r="23" spans="1:5" ht="14.45" customHeight="1" x14ac:dyDescent="0.25">
      <c r="A23" s="61"/>
      <c r="B23" s="157" t="s">
        <v>27</v>
      </c>
      <c r="C23" s="157"/>
      <c r="D23" s="157"/>
      <c r="E23" s="13">
        <v>0</v>
      </c>
    </row>
    <row r="24" spans="1:5" x14ac:dyDescent="0.25">
      <c r="A24" s="30"/>
      <c r="B24" s="166" t="s">
        <v>28</v>
      </c>
      <c r="C24" s="167"/>
      <c r="D24" s="168"/>
      <c r="E24" s="13">
        <v>0</v>
      </c>
    </row>
    <row r="25" spans="1:5" ht="15.75" thickBot="1" x14ac:dyDescent="0.3">
      <c r="A25" s="62"/>
      <c r="B25" s="158" t="s">
        <v>29</v>
      </c>
      <c r="C25" s="158"/>
      <c r="D25" s="158"/>
      <c r="E25" s="16">
        <v>0</v>
      </c>
    </row>
    <row r="26" spans="1:5" ht="27" customHeight="1" x14ac:dyDescent="0.25">
      <c r="A26" s="26">
        <v>8</v>
      </c>
      <c r="B26" s="159" t="s">
        <v>30</v>
      </c>
      <c r="C26" s="160"/>
      <c r="D26" s="161"/>
      <c r="E26" s="58">
        <f>SUM(E28:E29)</f>
        <v>45</v>
      </c>
    </row>
    <row r="27" spans="1:5" x14ac:dyDescent="0.25">
      <c r="A27" s="27"/>
      <c r="B27" s="59" t="s">
        <v>25</v>
      </c>
      <c r="C27" s="11"/>
      <c r="D27" s="12"/>
      <c r="E27" s="60"/>
    </row>
    <row r="28" spans="1:5" ht="14.45" customHeight="1" x14ac:dyDescent="0.25">
      <c r="A28" s="27"/>
      <c r="B28" s="162" t="s">
        <v>31</v>
      </c>
      <c r="C28" s="162"/>
      <c r="D28" s="162"/>
      <c r="E28" s="13">
        <v>45</v>
      </c>
    </row>
    <row r="29" spans="1:5" ht="15.75" thickBot="1" x14ac:dyDescent="0.3">
      <c r="A29" s="28"/>
      <c r="B29" s="169" t="s">
        <v>32</v>
      </c>
      <c r="C29" s="169"/>
      <c r="D29" s="169"/>
      <c r="E29" s="16">
        <v>0</v>
      </c>
    </row>
    <row r="30" spans="1:5" ht="15.75" thickBot="1" x14ac:dyDescent="0.3">
      <c r="A30" s="9">
        <v>9</v>
      </c>
      <c r="B30" s="151" t="s">
        <v>10</v>
      </c>
      <c r="C30" s="152"/>
      <c r="D30" s="153"/>
      <c r="E30" s="17">
        <v>19213.8</v>
      </c>
    </row>
    <row r="31" spans="1:5" ht="15.75" thickBot="1" x14ac:dyDescent="0.3">
      <c r="A31" s="9">
        <v>10</v>
      </c>
      <c r="B31" s="151" t="s">
        <v>11</v>
      </c>
      <c r="C31" s="152"/>
      <c r="D31" s="153"/>
      <c r="E31" s="17">
        <v>11654.4</v>
      </c>
    </row>
    <row r="32" spans="1:5" ht="15.75" thickBot="1" x14ac:dyDescent="0.3">
      <c r="A32" s="9">
        <v>11</v>
      </c>
      <c r="B32" s="151" t="s">
        <v>12</v>
      </c>
      <c r="C32" s="152"/>
      <c r="D32" s="153"/>
      <c r="E32" s="17">
        <v>61795.32</v>
      </c>
    </row>
    <row r="33" spans="1:6" ht="15.75" thickBot="1" x14ac:dyDescent="0.3">
      <c r="A33" s="9">
        <v>12</v>
      </c>
      <c r="B33" s="151" t="s">
        <v>33</v>
      </c>
      <c r="C33" s="152"/>
      <c r="D33" s="153"/>
      <c r="E33" s="17">
        <v>15015.78</v>
      </c>
    </row>
    <row r="34" spans="1:6" ht="15.75" thickBot="1" x14ac:dyDescent="0.3">
      <c r="A34" s="9">
        <v>13</v>
      </c>
      <c r="B34" s="151" t="s">
        <v>34</v>
      </c>
      <c r="C34" s="152"/>
      <c r="D34" s="153"/>
      <c r="E34" s="17">
        <v>60379.32</v>
      </c>
    </row>
    <row r="35" spans="1:6" ht="27.6" customHeight="1" thickBot="1" x14ac:dyDescent="0.3">
      <c r="A35" s="5">
        <v>14</v>
      </c>
      <c r="B35" s="145" t="s">
        <v>35</v>
      </c>
      <c r="C35" s="146"/>
      <c r="D35" s="147"/>
      <c r="E35" s="20">
        <f>12144.56+895.63+870.47</f>
        <v>13910.659999999998</v>
      </c>
    </row>
    <row r="36" spans="1:6" ht="15.75" thickBot="1" x14ac:dyDescent="0.3">
      <c r="A36" s="9">
        <v>15</v>
      </c>
      <c r="B36" s="104" t="s">
        <v>43</v>
      </c>
      <c r="C36" s="105"/>
      <c r="D36" s="105"/>
      <c r="E36" s="106">
        <v>10025.799999999999</v>
      </c>
      <c r="F36" s="74"/>
    </row>
    <row r="37" spans="1:6" ht="15.75" thickBot="1" x14ac:dyDescent="0.3">
      <c r="A37" s="5">
        <v>16</v>
      </c>
      <c r="B37" s="63" t="s">
        <v>36</v>
      </c>
      <c r="C37" s="64"/>
      <c r="D37" s="64"/>
      <c r="E37" s="8">
        <f>SUM(E35+E34+E33+E32+E31+E30+E26+E20+E19+E18+E15+E10+E9+E8+E36)</f>
        <v>978737.61</v>
      </c>
    </row>
  </sheetData>
  <mergeCells count="30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4:D34"/>
    <mergeCell ref="B13:D13"/>
    <mergeCell ref="B18:D18"/>
    <mergeCell ref="B17:D17"/>
    <mergeCell ref="B14:D14"/>
    <mergeCell ref="B15:D15"/>
    <mergeCell ref="B35:D35"/>
    <mergeCell ref="B12:D12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  <mergeCell ref="B32:D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4" workbookViewId="0">
      <selection activeCell="J12" sqref="J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28515625" customWidth="1"/>
    <col min="7" max="7" width="11.42578125" hidden="1" customWidth="1"/>
    <col min="8" max="8" width="0" hidden="1" customWidth="1"/>
  </cols>
  <sheetData>
    <row r="1" spans="1:8" ht="36.6" customHeight="1" x14ac:dyDescent="0.25">
      <c r="A1" s="187" t="s">
        <v>51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1047750.47</v>
      </c>
      <c r="G3">
        <v>1035810.47</v>
      </c>
      <c r="H3">
        <v>11940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1034161.72</v>
      </c>
      <c r="G4">
        <v>1022221.72</v>
      </c>
      <c r="H4">
        <v>11940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239649.6100000001</v>
      </c>
      <c r="G5">
        <v>239649.6100000001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1.45" customHeight="1" thickBot="1" x14ac:dyDescent="0.3">
      <c r="A8" s="5">
        <v>1</v>
      </c>
      <c r="B8" s="171" t="s">
        <v>17</v>
      </c>
      <c r="C8" s="172"/>
      <c r="D8" s="173"/>
      <c r="E8" s="10">
        <v>108696.9</v>
      </c>
    </row>
    <row r="9" spans="1:8" ht="41.45" customHeight="1" thickBot="1" x14ac:dyDescent="0.3">
      <c r="A9" s="5">
        <v>2</v>
      </c>
      <c r="B9" s="174" t="s">
        <v>18</v>
      </c>
      <c r="C9" s="175"/>
      <c r="D9" s="176"/>
      <c r="E9" s="8">
        <v>45947.99</v>
      </c>
    </row>
    <row r="10" spans="1:8" ht="41.45" customHeight="1" x14ac:dyDescent="0.25">
      <c r="A10" s="26">
        <v>3</v>
      </c>
      <c r="B10" s="159" t="s">
        <v>19</v>
      </c>
      <c r="C10" s="160"/>
      <c r="D10" s="161"/>
      <c r="E10" s="46">
        <v>104923.41</v>
      </c>
    </row>
    <row r="11" spans="1:8" x14ac:dyDescent="0.25">
      <c r="A11" s="27"/>
      <c r="B11" s="47" t="s">
        <v>20</v>
      </c>
      <c r="C11" s="48"/>
      <c r="D11" s="49"/>
      <c r="E11" s="50">
        <f>SUM(E12:E13)</f>
        <v>53843.16</v>
      </c>
    </row>
    <row r="12" spans="1:8" x14ac:dyDescent="0.25">
      <c r="A12" s="51"/>
      <c r="B12" s="177" t="s">
        <v>113</v>
      </c>
      <c r="C12" s="178"/>
      <c r="D12" s="179"/>
      <c r="E12" s="53">
        <v>3243.16</v>
      </c>
    </row>
    <row r="13" spans="1:8" ht="15.75" thickBot="1" x14ac:dyDescent="0.3">
      <c r="A13" s="54"/>
      <c r="B13" s="203" t="s">
        <v>220</v>
      </c>
      <c r="C13" s="204"/>
      <c r="D13" s="205"/>
      <c r="E13" s="73">
        <v>50600</v>
      </c>
    </row>
    <row r="14" spans="1:8" ht="41.45" customHeight="1" x14ac:dyDescent="0.25">
      <c r="A14" s="29">
        <v>4</v>
      </c>
      <c r="B14" s="159" t="s">
        <v>21</v>
      </c>
      <c r="C14" s="160"/>
      <c r="D14" s="161"/>
      <c r="E14" s="46">
        <f>162109.48+33697.87</f>
        <v>195807.35</v>
      </c>
    </row>
    <row r="15" spans="1:8" x14ac:dyDescent="0.25">
      <c r="A15" s="27"/>
      <c r="B15" s="47" t="s">
        <v>20</v>
      </c>
      <c r="C15" s="48"/>
      <c r="D15" s="49"/>
      <c r="E15" s="50"/>
    </row>
    <row r="16" spans="1:8" ht="15.75" thickBot="1" x14ac:dyDescent="0.3">
      <c r="A16" s="56"/>
      <c r="B16" s="181"/>
      <c r="C16" s="182"/>
      <c r="D16" s="183"/>
      <c r="E16" s="19"/>
    </row>
    <row r="17" spans="1:5" ht="15.75" thickBot="1" x14ac:dyDescent="0.3">
      <c r="A17" s="5">
        <v>5</v>
      </c>
      <c r="B17" s="180" t="s">
        <v>22</v>
      </c>
      <c r="C17" s="180"/>
      <c r="D17" s="180"/>
      <c r="E17" s="17">
        <v>0</v>
      </c>
    </row>
    <row r="18" spans="1:5" ht="28.15" customHeight="1" thickBot="1" x14ac:dyDescent="0.3">
      <c r="A18" s="28">
        <v>6</v>
      </c>
      <c r="B18" s="154" t="s">
        <v>23</v>
      </c>
      <c r="C18" s="155"/>
      <c r="D18" s="156"/>
      <c r="E18" s="57">
        <v>43200</v>
      </c>
    </row>
    <row r="19" spans="1:5" x14ac:dyDescent="0.25">
      <c r="A19" s="26">
        <v>7</v>
      </c>
      <c r="B19" s="163" t="s">
        <v>24</v>
      </c>
      <c r="C19" s="164"/>
      <c r="D19" s="165"/>
      <c r="E19" s="58">
        <v>0</v>
      </c>
    </row>
    <row r="20" spans="1:5" ht="14.45" customHeight="1" x14ac:dyDescent="0.25">
      <c r="A20" s="27"/>
      <c r="B20" s="59" t="s">
        <v>25</v>
      </c>
      <c r="C20" s="14"/>
      <c r="D20" s="15"/>
      <c r="E20" s="60"/>
    </row>
    <row r="21" spans="1:5" x14ac:dyDescent="0.25">
      <c r="A21" s="51"/>
      <c r="B21" s="157" t="s">
        <v>26</v>
      </c>
      <c r="C21" s="157"/>
      <c r="D21" s="157"/>
      <c r="E21" s="13">
        <v>0</v>
      </c>
    </row>
    <row r="22" spans="1:5" ht="14.45" customHeight="1" x14ac:dyDescent="0.25">
      <c r="A22" s="61"/>
      <c r="B22" s="157" t="s">
        <v>27</v>
      </c>
      <c r="C22" s="157"/>
      <c r="D22" s="157"/>
      <c r="E22" s="13">
        <v>0</v>
      </c>
    </row>
    <row r="23" spans="1:5" x14ac:dyDescent="0.25">
      <c r="A23" s="30"/>
      <c r="B23" s="166" t="s">
        <v>28</v>
      </c>
      <c r="C23" s="167"/>
      <c r="D23" s="168"/>
      <c r="E23" s="13">
        <v>0</v>
      </c>
    </row>
    <row r="24" spans="1:5" ht="15.75" thickBot="1" x14ac:dyDescent="0.3">
      <c r="A24" s="62"/>
      <c r="B24" s="158" t="s">
        <v>29</v>
      </c>
      <c r="C24" s="158"/>
      <c r="D24" s="158"/>
      <c r="E24" s="16">
        <v>0</v>
      </c>
    </row>
    <row r="25" spans="1:5" ht="28.15" customHeight="1" x14ac:dyDescent="0.25">
      <c r="A25" s="26">
        <v>8</v>
      </c>
      <c r="B25" s="159" t="s">
        <v>30</v>
      </c>
      <c r="C25" s="160"/>
      <c r="D25" s="161"/>
      <c r="E25" s="58">
        <f>SUM(E27:E28)</f>
        <v>17643</v>
      </c>
    </row>
    <row r="26" spans="1:5" x14ac:dyDescent="0.25">
      <c r="A26" s="27"/>
      <c r="B26" s="59" t="s">
        <v>25</v>
      </c>
      <c r="C26" s="11"/>
      <c r="D26" s="12"/>
      <c r="E26" s="60"/>
    </row>
    <row r="27" spans="1:5" ht="14.45" customHeight="1" x14ac:dyDescent="0.25">
      <c r="A27" s="27"/>
      <c r="B27" s="162" t="s">
        <v>31</v>
      </c>
      <c r="C27" s="162"/>
      <c r="D27" s="162"/>
      <c r="E27" s="13">
        <v>45</v>
      </c>
    </row>
    <row r="28" spans="1:5" ht="15.75" thickBot="1" x14ac:dyDescent="0.3">
      <c r="A28" s="28"/>
      <c r="B28" s="169" t="s">
        <v>32</v>
      </c>
      <c r="C28" s="169"/>
      <c r="D28" s="169"/>
      <c r="E28" s="16">
        <v>17598</v>
      </c>
    </row>
    <row r="29" spans="1:5" ht="15.75" thickBot="1" x14ac:dyDescent="0.3">
      <c r="A29" s="9">
        <v>9</v>
      </c>
      <c r="B29" s="151" t="s">
        <v>10</v>
      </c>
      <c r="C29" s="152"/>
      <c r="D29" s="153"/>
      <c r="E29" s="17">
        <v>23937.96</v>
      </c>
    </row>
    <row r="30" spans="1:5" ht="15.75" thickBot="1" x14ac:dyDescent="0.3">
      <c r="A30" s="9">
        <v>10</v>
      </c>
      <c r="B30" s="151" t="s">
        <v>11</v>
      </c>
      <c r="C30" s="152"/>
      <c r="D30" s="153"/>
      <c r="E30" s="17">
        <v>14568</v>
      </c>
    </row>
    <row r="31" spans="1:5" ht="15.75" thickBot="1" x14ac:dyDescent="0.3">
      <c r="A31" s="9">
        <v>11</v>
      </c>
      <c r="B31" s="151" t="s">
        <v>12</v>
      </c>
      <c r="C31" s="152"/>
      <c r="D31" s="153"/>
      <c r="E31" s="17">
        <v>61795.31</v>
      </c>
    </row>
    <row r="32" spans="1:5" ht="15.75" thickBot="1" x14ac:dyDescent="0.3">
      <c r="A32" s="9">
        <v>12</v>
      </c>
      <c r="B32" s="151" t="s">
        <v>33</v>
      </c>
      <c r="C32" s="152"/>
      <c r="D32" s="153"/>
      <c r="E32" s="17">
        <v>18908.54</v>
      </c>
    </row>
    <row r="33" spans="1:6" ht="15.75" thickBot="1" x14ac:dyDescent="0.3">
      <c r="A33" s="9">
        <v>13</v>
      </c>
      <c r="B33" s="151" t="s">
        <v>34</v>
      </c>
      <c r="C33" s="152"/>
      <c r="D33" s="153"/>
      <c r="E33" s="17">
        <v>60377.41</v>
      </c>
    </row>
    <row r="34" spans="1:6" ht="27.6" customHeight="1" thickBot="1" x14ac:dyDescent="0.3">
      <c r="A34" s="5">
        <v>14</v>
      </c>
      <c r="B34" s="145" t="s">
        <v>35</v>
      </c>
      <c r="C34" s="146"/>
      <c r="D34" s="147"/>
      <c r="E34" s="20">
        <f>12290.88+907.46+881.96</f>
        <v>14080.3</v>
      </c>
    </row>
    <row r="35" spans="1:6" ht="15.75" thickBot="1" x14ac:dyDescent="0.3">
      <c r="A35" s="9">
        <v>15</v>
      </c>
      <c r="B35" s="104" t="s">
        <v>43</v>
      </c>
      <c r="C35" s="105"/>
      <c r="D35" s="105"/>
      <c r="E35" s="106">
        <v>10025.48</v>
      </c>
      <c r="F35" s="74"/>
    </row>
    <row r="36" spans="1:6" ht="15.75" thickBot="1" x14ac:dyDescent="0.3">
      <c r="A36" s="5">
        <v>16</v>
      </c>
      <c r="B36" s="63" t="s">
        <v>36</v>
      </c>
      <c r="C36" s="64"/>
      <c r="D36" s="64"/>
      <c r="E36" s="8">
        <f>SUM(E34+E33+E32+E31+E30+E29+E25+E19+E18+E17+E14+E10+E9+E8+E35)</f>
        <v>719911.65</v>
      </c>
    </row>
  </sheetData>
  <mergeCells count="29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3:D33"/>
    <mergeCell ref="B12:D12"/>
    <mergeCell ref="B17:D17"/>
    <mergeCell ref="B16:D16"/>
    <mergeCell ref="B13:D13"/>
    <mergeCell ref="B14:D14"/>
    <mergeCell ref="B34:D34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  <mergeCell ref="B31:D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I13" sqref="I13"/>
    </sheetView>
  </sheetViews>
  <sheetFormatPr defaultRowHeight="15" x14ac:dyDescent="0.25"/>
  <cols>
    <col min="1" max="1" width="3.7109375" style="25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5703125" customWidth="1"/>
    <col min="7" max="7" width="12.140625" hidden="1" customWidth="1"/>
    <col min="8" max="8" width="0" hidden="1" customWidth="1"/>
  </cols>
  <sheetData>
    <row r="1" spans="1:8" ht="34.15" customHeight="1" x14ac:dyDescent="0.25">
      <c r="A1" s="187" t="s">
        <v>52</v>
      </c>
      <c r="B1" s="187"/>
      <c r="C1" s="187"/>
      <c r="D1" s="187"/>
      <c r="E1" s="187"/>
    </row>
    <row r="2" spans="1:8" ht="15.75" customHeight="1" x14ac:dyDescent="0.25">
      <c r="A2" s="188"/>
      <c r="B2" s="188"/>
      <c r="C2" s="188"/>
      <c r="D2" s="188"/>
      <c r="E2" s="131"/>
    </row>
    <row r="3" spans="1:8" ht="14.45" customHeight="1" x14ac:dyDescent="0.25">
      <c r="A3" s="132">
        <v>1</v>
      </c>
      <c r="B3" s="189" t="s">
        <v>213</v>
      </c>
      <c r="C3" s="190"/>
      <c r="D3" s="191"/>
      <c r="E3" s="133">
        <f>SUM(G3:H3)</f>
        <v>1061678.53</v>
      </c>
      <c r="G3">
        <v>1049738.53</v>
      </c>
      <c r="H3">
        <v>11940</v>
      </c>
    </row>
    <row r="4" spans="1:8" ht="14.45" customHeight="1" x14ac:dyDescent="0.25">
      <c r="A4" s="134">
        <v>2</v>
      </c>
      <c r="B4" s="189" t="s">
        <v>214</v>
      </c>
      <c r="C4" s="190"/>
      <c r="D4" s="191"/>
      <c r="E4" s="133">
        <f t="shared" ref="E4" si="0">SUM(G4:H4)</f>
        <v>1019109.2699999999</v>
      </c>
      <c r="G4">
        <v>1007169.2699999999</v>
      </c>
      <c r="H4">
        <v>11940</v>
      </c>
    </row>
    <row r="5" spans="1:8" ht="14.45" customHeight="1" x14ac:dyDescent="0.25">
      <c r="A5" s="134">
        <v>3</v>
      </c>
      <c r="B5" s="189" t="s">
        <v>215</v>
      </c>
      <c r="C5" s="190"/>
      <c r="D5" s="191"/>
      <c r="E5" s="133">
        <f>SUM(G5:H5)</f>
        <v>400411.87000000023</v>
      </c>
      <c r="G5">
        <v>400411.87000000023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44" t="s">
        <v>9</v>
      </c>
      <c r="B7" s="170" t="s">
        <v>15</v>
      </c>
      <c r="C7" s="170"/>
      <c r="D7" s="170"/>
      <c r="E7" s="45" t="s">
        <v>212</v>
      </c>
    </row>
    <row r="8" spans="1:8" ht="40.15" customHeight="1" thickBot="1" x14ac:dyDescent="0.3">
      <c r="A8" s="5">
        <v>1</v>
      </c>
      <c r="B8" s="171" t="s">
        <v>17</v>
      </c>
      <c r="C8" s="172"/>
      <c r="D8" s="173"/>
      <c r="E8" s="10">
        <v>112130.45</v>
      </c>
    </row>
    <row r="9" spans="1:8" ht="40.15" customHeight="1" thickBot="1" x14ac:dyDescent="0.3">
      <c r="A9" s="5">
        <v>2</v>
      </c>
      <c r="B9" s="174" t="s">
        <v>18</v>
      </c>
      <c r="C9" s="175"/>
      <c r="D9" s="176"/>
      <c r="E9" s="8">
        <v>46644.2</v>
      </c>
    </row>
    <row r="10" spans="1:8" ht="40.9" customHeight="1" x14ac:dyDescent="0.25">
      <c r="A10" s="26">
        <v>3</v>
      </c>
      <c r="B10" s="159" t="s">
        <v>19</v>
      </c>
      <c r="C10" s="160"/>
      <c r="D10" s="161"/>
      <c r="E10" s="46">
        <v>54199.23</v>
      </c>
    </row>
    <row r="11" spans="1:8" x14ac:dyDescent="0.25">
      <c r="A11" s="27"/>
      <c r="B11" s="47" t="s">
        <v>20</v>
      </c>
      <c r="C11" s="48"/>
      <c r="D11" s="49"/>
      <c r="E11" s="50">
        <f>E12</f>
        <v>21485.63</v>
      </c>
    </row>
    <row r="12" spans="1:8" ht="15.75" thickBot="1" x14ac:dyDescent="0.3">
      <c r="A12" s="54"/>
      <c r="B12" s="203" t="s">
        <v>220</v>
      </c>
      <c r="C12" s="204"/>
      <c r="D12" s="205"/>
      <c r="E12" s="73">
        <v>21485.63</v>
      </c>
    </row>
    <row r="13" spans="1:8" ht="40.9" customHeight="1" x14ac:dyDescent="0.25">
      <c r="A13" s="29">
        <v>4</v>
      </c>
      <c r="B13" s="159" t="s">
        <v>21</v>
      </c>
      <c r="C13" s="160"/>
      <c r="D13" s="161"/>
      <c r="E13" s="46">
        <f>161294.39+34208.43</f>
        <v>195502.82</v>
      </c>
    </row>
    <row r="14" spans="1:8" x14ac:dyDescent="0.25">
      <c r="A14" s="27"/>
      <c r="B14" s="47" t="s">
        <v>20</v>
      </c>
      <c r="C14" s="48"/>
      <c r="D14" s="49"/>
      <c r="E14" s="50"/>
    </row>
    <row r="15" spans="1:8" ht="15.75" thickBot="1" x14ac:dyDescent="0.3">
      <c r="A15" s="56"/>
      <c r="B15" s="181"/>
      <c r="C15" s="182"/>
      <c r="D15" s="183"/>
      <c r="E15" s="19"/>
    </row>
    <row r="16" spans="1:8" ht="15.75" thickBot="1" x14ac:dyDescent="0.3">
      <c r="A16" s="5">
        <v>5</v>
      </c>
      <c r="B16" s="180" t="s">
        <v>22</v>
      </c>
      <c r="C16" s="180"/>
      <c r="D16" s="180"/>
      <c r="E16" s="17">
        <v>0</v>
      </c>
    </row>
    <row r="17" spans="1:5" ht="28.15" customHeight="1" thickBot="1" x14ac:dyDescent="0.3">
      <c r="A17" s="28">
        <v>6</v>
      </c>
      <c r="B17" s="154" t="s">
        <v>23</v>
      </c>
      <c r="C17" s="155"/>
      <c r="D17" s="156"/>
      <c r="E17" s="57">
        <v>43200</v>
      </c>
    </row>
    <row r="18" spans="1:5" x14ac:dyDescent="0.25">
      <c r="A18" s="26">
        <v>7</v>
      </c>
      <c r="B18" s="163" t="s">
        <v>24</v>
      </c>
      <c r="C18" s="164"/>
      <c r="D18" s="165"/>
      <c r="E18" s="58">
        <v>0</v>
      </c>
    </row>
    <row r="19" spans="1:5" ht="14.45" customHeight="1" x14ac:dyDescent="0.25">
      <c r="A19" s="27"/>
      <c r="B19" s="59" t="s">
        <v>25</v>
      </c>
      <c r="C19" s="14"/>
      <c r="D19" s="15"/>
      <c r="E19" s="60"/>
    </row>
    <row r="20" spans="1:5" ht="15" customHeight="1" x14ac:dyDescent="0.25">
      <c r="A20" s="51"/>
      <c r="B20" s="157" t="s">
        <v>26</v>
      </c>
      <c r="C20" s="157"/>
      <c r="D20" s="157"/>
      <c r="E20" s="13">
        <v>0</v>
      </c>
    </row>
    <row r="21" spans="1:5" ht="14.45" customHeight="1" x14ac:dyDescent="0.25">
      <c r="A21" s="61"/>
      <c r="B21" s="157" t="s">
        <v>27</v>
      </c>
      <c r="C21" s="157"/>
      <c r="D21" s="157"/>
      <c r="E21" s="13">
        <v>0</v>
      </c>
    </row>
    <row r="22" spans="1:5" x14ac:dyDescent="0.25">
      <c r="A22" s="30"/>
      <c r="B22" s="166" t="s">
        <v>28</v>
      </c>
      <c r="C22" s="167"/>
      <c r="D22" s="168"/>
      <c r="E22" s="13">
        <v>0</v>
      </c>
    </row>
    <row r="23" spans="1:5" ht="15.75" thickBot="1" x14ac:dyDescent="0.3">
      <c r="A23" s="62"/>
      <c r="B23" s="158" t="s">
        <v>29</v>
      </c>
      <c r="C23" s="158"/>
      <c r="D23" s="158"/>
      <c r="E23" s="16">
        <v>0</v>
      </c>
    </row>
    <row r="24" spans="1:5" ht="27" customHeight="1" x14ac:dyDescent="0.25">
      <c r="A24" s="26">
        <v>8</v>
      </c>
      <c r="B24" s="159" t="s">
        <v>30</v>
      </c>
      <c r="C24" s="160"/>
      <c r="D24" s="161"/>
      <c r="E24" s="58">
        <f>SUM(E26:E27)</f>
        <v>729</v>
      </c>
    </row>
    <row r="25" spans="1:5" x14ac:dyDescent="0.25">
      <c r="A25" s="27"/>
      <c r="B25" s="59" t="s">
        <v>25</v>
      </c>
      <c r="C25" s="11"/>
      <c r="D25" s="12"/>
      <c r="E25" s="60"/>
    </row>
    <row r="26" spans="1:5" ht="14.45" customHeight="1" x14ac:dyDescent="0.25">
      <c r="A26" s="27"/>
      <c r="B26" s="162" t="s">
        <v>31</v>
      </c>
      <c r="C26" s="162"/>
      <c r="D26" s="162"/>
      <c r="E26" s="13">
        <v>45</v>
      </c>
    </row>
    <row r="27" spans="1:5" ht="15.75" thickBot="1" x14ac:dyDescent="0.3">
      <c r="A27" s="28"/>
      <c r="B27" s="169" t="s">
        <v>32</v>
      </c>
      <c r="C27" s="169"/>
      <c r="D27" s="169"/>
      <c r="E27" s="16">
        <v>684</v>
      </c>
    </row>
    <row r="28" spans="1:5" ht="15.75" thickBot="1" x14ac:dyDescent="0.3">
      <c r="A28" s="9">
        <v>9</v>
      </c>
      <c r="B28" s="151" t="s">
        <v>10</v>
      </c>
      <c r="C28" s="152"/>
      <c r="D28" s="153"/>
      <c r="E28" s="17">
        <v>24262.32</v>
      </c>
    </row>
    <row r="29" spans="1:5" ht="15.75" thickBot="1" x14ac:dyDescent="0.3">
      <c r="A29" s="9">
        <v>10</v>
      </c>
      <c r="B29" s="151" t="s">
        <v>11</v>
      </c>
      <c r="C29" s="152"/>
      <c r="D29" s="153"/>
      <c r="E29" s="17">
        <v>14568</v>
      </c>
    </row>
    <row r="30" spans="1:5" ht="15.75" thickBot="1" x14ac:dyDescent="0.3">
      <c r="A30" s="9">
        <v>11</v>
      </c>
      <c r="B30" s="151" t="s">
        <v>12</v>
      </c>
      <c r="C30" s="152"/>
      <c r="D30" s="153"/>
      <c r="E30" s="17">
        <v>62731.58</v>
      </c>
    </row>
    <row r="31" spans="1:5" ht="15.75" thickBot="1" x14ac:dyDescent="0.3">
      <c r="A31" s="9">
        <v>12</v>
      </c>
      <c r="B31" s="151" t="s">
        <v>33</v>
      </c>
      <c r="C31" s="152"/>
      <c r="D31" s="153"/>
      <c r="E31" s="17">
        <v>18630.11</v>
      </c>
    </row>
    <row r="32" spans="1:5" ht="15.75" thickBot="1" x14ac:dyDescent="0.3">
      <c r="A32" s="9">
        <v>13</v>
      </c>
      <c r="B32" s="151" t="s">
        <v>34</v>
      </c>
      <c r="C32" s="152"/>
      <c r="D32" s="153"/>
      <c r="E32" s="17">
        <v>61195.44</v>
      </c>
    </row>
    <row r="33" spans="1:6" ht="28.15" customHeight="1" thickBot="1" x14ac:dyDescent="0.3">
      <c r="A33" s="5">
        <v>14</v>
      </c>
      <c r="B33" s="145" t="s">
        <v>35</v>
      </c>
      <c r="C33" s="146"/>
      <c r="D33" s="147"/>
      <c r="E33" s="20">
        <f>12364.04+912.96+887.27</f>
        <v>14164.27</v>
      </c>
      <c r="F33" s="74"/>
    </row>
    <row r="34" spans="1:6" ht="15.75" thickBot="1" x14ac:dyDescent="0.3">
      <c r="A34" s="9">
        <v>15</v>
      </c>
      <c r="B34" s="104" t="s">
        <v>43</v>
      </c>
      <c r="C34" s="105"/>
      <c r="D34" s="105"/>
      <c r="E34" s="106">
        <v>10161.31</v>
      </c>
      <c r="F34" s="74"/>
    </row>
    <row r="35" spans="1:6" ht="15.75" thickBot="1" x14ac:dyDescent="0.3">
      <c r="A35" s="5">
        <v>16</v>
      </c>
      <c r="B35" s="63" t="s">
        <v>36</v>
      </c>
      <c r="C35" s="64"/>
      <c r="D35" s="64"/>
      <c r="E35" s="8">
        <f>SUM(E33+E32+E31+E30+E29+E28+E24+E18+E17+E16+E13+E10+E9+E8+E34)</f>
        <v>658118.73</v>
      </c>
    </row>
  </sheetData>
  <mergeCells count="28"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32:D32"/>
    <mergeCell ref="B30:D30"/>
    <mergeCell ref="B16:D16"/>
    <mergeCell ref="B15:D15"/>
    <mergeCell ref="B12:D12"/>
    <mergeCell ref="B13:D13"/>
    <mergeCell ref="B33:D33"/>
    <mergeCell ref="B31:D31"/>
    <mergeCell ref="B17:D17"/>
    <mergeCell ref="B20:D20"/>
    <mergeCell ref="B21:D21"/>
    <mergeCell ref="B23:D23"/>
    <mergeCell ref="B24:D24"/>
    <mergeCell ref="B26:D26"/>
    <mergeCell ref="B28:D28"/>
    <mergeCell ref="B29:D29"/>
    <mergeCell ref="B18:D18"/>
    <mergeCell ref="B22:D22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51</vt:i4>
      </vt:variant>
    </vt:vector>
  </HeadingPairs>
  <TitlesOfParts>
    <vt:vector size="51" baseType="lpstr">
      <vt:lpstr>Мира19</vt:lpstr>
      <vt:lpstr>Мира21</vt:lpstr>
      <vt:lpstr>Мира21а</vt:lpstr>
      <vt:lpstr>Мира23</vt:lpstr>
      <vt:lpstr>Мира23а</vt:lpstr>
      <vt:lpstr>Мира23б</vt:lpstr>
      <vt:lpstr>Мира25</vt:lpstr>
      <vt:lpstr>Мира25а</vt:lpstr>
      <vt:lpstr>Мира25б</vt:lpstr>
      <vt:lpstr>Мира25в</vt:lpstr>
      <vt:lpstr>Пионерская16а</vt:lpstr>
      <vt:lpstr>Пионерская18а</vt:lpstr>
      <vt:lpstr>Победы1к1</vt:lpstr>
      <vt:lpstr>Победы1к2</vt:lpstr>
      <vt:lpstr>Победы1к3</vt:lpstr>
      <vt:lpstr>Победы1к4</vt:lpstr>
      <vt:lpstr>Победы1к5</vt:lpstr>
      <vt:lpstr>Победы1к6</vt:lpstr>
      <vt:lpstr>Победы3к1</vt:lpstr>
      <vt:lpstr>Победы3к3</vt:lpstr>
      <vt:lpstr>Победы3к4</vt:lpstr>
      <vt:lpstr>Победы3к5</vt:lpstr>
      <vt:lpstr>Победы3к6</vt:lpstr>
      <vt:lpstr>Победы3к7</vt:lpstr>
      <vt:lpstr>Победы5к1</vt:lpstr>
      <vt:lpstr>Победы9к1</vt:lpstr>
      <vt:lpstr>Победы9к2</vt:lpstr>
      <vt:lpstr>Победы11к1</vt:lpstr>
      <vt:lpstr>Победы11к2</vt:lpstr>
      <vt:lpstr>Победы11к3</vt:lpstr>
      <vt:lpstr>Победы13к1</vt:lpstr>
      <vt:lpstr>Победы13к2</vt:lpstr>
      <vt:lpstr>Победы13к3</vt:lpstr>
      <vt:lpstr>Победы13к4</vt:lpstr>
      <vt:lpstr>Победы13к5</vt:lpstr>
      <vt:lpstr>Радио15</vt:lpstr>
      <vt:lpstr>Радио17</vt:lpstr>
      <vt:lpstr>Тевосяна10</vt:lpstr>
      <vt:lpstr>Тевосяна10а</vt:lpstr>
      <vt:lpstr>Тевосяна10б</vt:lpstr>
      <vt:lpstr>Тевосяна12а</vt:lpstr>
      <vt:lpstr>Тевосяна12б</vt:lpstr>
      <vt:lpstr>Тевосяна14</vt:lpstr>
      <vt:lpstr>Тевосяна14а</vt:lpstr>
      <vt:lpstr>Тевосяна16</vt:lpstr>
      <vt:lpstr>Фр.шоссе50</vt:lpstr>
      <vt:lpstr>2-я Поселковая</vt:lpstr>
      <vt:lpstr>Спортивная14</vt:lpstr>
      <vt:lpstr>Спорт14</vt:lpstr>
      <vt:lpstr>Ногинск5</vt:lpstr>
      <vt:lpstr>2-я Поселк22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2023-03-27T10:38:30Z</dcterms:modified>
</cp:coreProperties>
</file>